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480" yWindow="15" windowWidth="15195" windowHeight="12780" activeTab="0"/>
  </bookViews>
  <sheets>
    <sheet name="Price Calculator" sheetId="1" r:id="rId1"/>
    <sheet name="MailMerge" sheetId="2" r:id="rId2"/>
    <sheet name="Exchange Rates" sheetId="3" r:id="rId3"/>
    <sheet name="Holiday Calendar" sheetId="4" r:id="rId4"/>
    <sheet name="Rate bands" sheetId="5" r:id="rId5"/>
  </sheets>
  <definedNames>
    <definedName name="Adult">'Price Calculator'!#REF!</definedName>
    <definedName name="AdultMetroTotal">'Price Calculator'!#REF!</definedName>
    <definedName name="advcom_uk_20060316" localSheetId="2">'Exchange Rates'!#REF!</definedName>
    <definedName name="Arrival">'Price Calculator'!$E$5</definedName>
    <definedName name="Bikes">'Price Calculator'!$B$22</definedName>
    <definedName name="BikeTotal">'Price Calculator'!$F$15</definedName>
    <definedName name="Cherry">'Rate bands'!$X$91:$X$93</definedName>
    <definedName name="Child">'Price Calculator'!#REF!</definedName>
    <definedName name="ChildMetroTotal">'Price Calculator'!#REF!</definedName>
    <definedName name="CottageTotal">'Holiday Calendar'!$H$2</definedName>
    <definedName name="dates">'Rate bands'!$X$94:$X$1071</definedName>
    <definedName name="day">'Rate bands'!$O$3:$O$27</definedName>
    <definedName name="Day1Bike">'Price Calculator'!#REF!</definedName>
    <definedName name="Day234Bike">'Price Calculator'!#REF!</definedName>
    <definedName name="DayArrive">'Price Calculator'!$F$5</definedName>
    <definedName name="DayDepart">'Price Calculator'!$F$6</definedName>
    <definedName name="Departure">'Price Calculator'!$E$6</definedName>
    <definedName name="FreeNights">'Price Calculator'!$A$9</definedName>
    <definedName name="GrandTotal">'Price Calculator'!$F$17</definedName>
    <definedName name="Guests">'Price Calculator'!$B$16</definedName>
    <definedName name="MetroAdult">'Price Calculator'!#REF!</definedName>
    <definedName name="MetroChild">'Price Calculator'!#REF!</definedName>
    <definedName name="MinimumRental">'Price Calculator'!$A$18</definedName>
    <definedName name="Mobiles">'Price Calculator'!#REF!</definedName>
    <definedName name="month">'Rate bands'!$N$3:$N$3</definedName>
    <definedName name="Months">'Rate bands'!$AC$97:$AC$120</definedName>
    <definedName name="MSN_MoneyCentral_Investor_Currency_Rates" localSheetId="2">'Exchange Rates'!#REF!</definedName>
    <definedName name="Ndates">'Rate bands'!$Y$94:$Y$1071</definedName>
    <definedName name="Nights">'Price Calculator'!$B$7</definedName>
    <definedName name="One2Thirty">'Rate bands'!$AA$95:$AA$124</definedName>
    <definedName name="PhoneTotal">'Price Calculator'!#REF!</definedName>
    <definedName name="_xlnm.Print_Area" localSheetId="0">'Price Calculator'!$A$1:$J$26</definedName>
    <definedName name="_xlnm.Print_Area" localSheetId="4">'Rate bands'!$A$1:$J$28</definedName>
    <definedName name="QNN">'Price Calculator'!$F$16</definedName>
    <definedName name="RatePerNight">'Holiday Calendar'!$I$5</definedName>
    <definedName name="RatePerPerson">'Holiday Calendar'!$I$8</definedName>
    <definedName name="RentMobile">'Price Calculator'!#REF!</definedName>
    <definedName name="SeasonRate">'Price Calculator'!$F$7</definedName>
    <definedName name="SwimDays">'Price Calculator'!$B$22</definedName>
    <definedName name="Total">'Holiday Calendar'!$H$2</definedName>
    <definedName name="Transport">'Price Calculator'!$J$27</definedName>
    <definedName name="www.x_rates" localSheetId="2">'Exchange Rates'!$C$4:$H$115</definedName>
    <definedName name="www.xe" localSheetId="2">'Exchange Rates'!#REF!</definedName>
    <definedName name="www.xe_1" localSheetId="2">'Exchange Rates'!#REF!</definedName>
    <definedName name="www.xe_2" localSheetId="2">'Exchange Rates'!#REF!</definedName>
    <definedName name="Year">'Rate bands'!$M$3:$M$3</definedName>
    <definedName name="Years">'Rate bands'!$AB$95:$AB$108</definedName>
    <definedName name="Zero2Thirty">'Rate bands'!$Z$94:$Z$124</definedName>
  </definedNames>
  <calcPr fullCalcOnLoad="1"/>
</workbook>
</file>

<file path=xl/sharedStrings.xml><?xml version="1.0" encoding="utf-8"?>
<sst xmlns="http://schemas.openxmlformats.org/spreadsheetml/2006/main" count="808" uniqueCount="393">
  <si>
    <t xml:space="preserve">IdyllicPrague.com keeps the bicycles in good order and services the bicycles regularly.  IdyllicPrague.com disclaims all responsibility for the safety of any bicycles and related equipment.  Anyone using IdyllicPrague.com bicycles must inspect and service the bicycles before use and must satisfy themselves that the bicycles are fit for use and in good safe operating condition before using the bicycles.  Anyone using IdyllicPrague.com bicycles must correctly use all appropriate safety equipment including helmets and gloves at all times when using bicycles and must satisfy themselves that the safety equipment is fit for including helmets and gloves at all times when using bicycles and must satisfy themselves that the safety equipment is fit for purpose and is used according to the manufacturers' recommendations.  If a safety helmet receives a blow or other damage, this can render the helmet unsafe, yet the damage may not be visible to inspection.  If the detailed history of any helmet is not known then the helmet must not be considered safe or fit for purpose.  If the bicycle user is unable to comply with any of these or any other safety requirements then the bicycle user must stop using any bicycle equipment immediately and report the matter to IdyllicPrague.com. IdyllicPrague.com may then refund part of bicycle rental payments if appropriate. </t>
  </si>
  <si>
    <t>from</t>
  </si>
  <si>
    <t>to</t>
  </si>
  <si>
    <t>High Summer</t>
  </si>
  <si>
    <t>Standard</t>
  </si>
  <si>
    <t>Economy</t>
  </si>
  <si>
    <t>Christmas</t>
  </si>
  <si>
    <t>Easter</t>
  </si>
  <si>
    <t>Number of Guests</t>
  </si>
  <si>
    <t>To calculate the price of your IdyllicPrague holiday,</t>
  </si>
  <si>
    <t>Day of Holiday</t>
  </si>
  <si>
    <t>Standard Price</t>
  </si>
  <si>
    <t>Total Price</t>
  </si>
  <si>
    <t>Season Price</t>
  </si>
  <si>
    <t>Number of nights</t>
  </si>
  <si>
    <t>January</t>
  </si>
  <si>
    <t>February</t>
  </si>
  <si>
    <t>March</t>
  </si>
  <si>
    <t>April</t>
  </si>
  <si>
    <t>June</t>
  </si>
  <si>
    <t>July</t>
  </si>
  <si>
    <t>August</t>
  </si>
  <si>
    <t>September</t>
  </si>
  <si>
    <t>November</t>
  </si>
  <si>
    <t>December</t>
  </si>
  <si>
    <t>Rate Per Night</t>
  </si>
  <si>
    <t>Rate Per Person</t>
  </si>
  <si>
    <t>7 nights for 6</t>
  </si>
  <si>
    <t>Number</t>
  </si>
  <si>
    <t>%Band</t>
  </si>
  <si>
    <t>Date</t>
  </si>
  <si>
    <t>Period</t>
  </si>
  <si>
    <t>Description</t>
  </si>
  <si>
    <t>Starts night of</t>
  </si>
  <si>
    <t>Ends night of</t>
  </si>
  <si>
    <t>%Rate of standard</t>
  </si>
  <si>
    <t>Cottage Rent</t>
  </si>
  <si>
    <t>Your Holiday Arrival Date</t>
  </si>
  <si>
    <t>Deposit</t>
  </si>
  <si>
    <t>www.IdyllicPrague.com Holiday Price Calculator</t>
  </si>
  <si>
    <t>please enter your holiday details into the yellow boxes below.</t>
  </si>
  <si>
    <t>Total number of holiday nights in the Cottage</t>
  </si>
  <si>
    <t>Season rate band</t>
  </si>
  <si>
    <t>Enter Your Holiday Arrival Date Here        ==&gt;</t>
  </si>
  <si>
    <t>Bicycle disclaimer</t>
  </si>
  <si>
    <t>Total number of people in Conifer Cottage</t>
  </si>
  <si>
    <t>Total number of people in Cherry Tree Cottage</t>
  </si>
  <si>
    <t>Total number of people in Cherry Tree Lodge</t>
  </si>
  <si>
    <t>Base rate per night for Conifer Cottage</t>
  </si>
  <si>
    <t>Base rate per night for Cherry Tree Cottage</t>
  </si>
  <si>
    <t>Base rate per night for Cherry Tree Lodge</t>
  </si>
  <si>
    <t>Base rate per night for total Guests</t>
  </si>
  <si>
    <t>Base rate per night for this booking</t>
  </si>
  <si>
    <t>Base Rate Per Person</t>
  </si>
  <si>
    <t>Actual Rate Per Person Per Night</t>
  </si>
  <si>
    <t>Base rate per night all Cottages booked</t>
  </si>
  <si>
    <t>IdyllicPrague offer 7 nights for the price of 6 !</t>
  </si>
  <si>
    <t>Rate</t>
  </si>
  <si>
    <t>Charged</t>
  </si>
  <si>
    <t>October</t>
  </si>
  <si>
    <t>Total price if staying in Conifer Cottage</t>
  </si>
  <si>
    <t>Total price if staying in Cherry Tree Cottage</t>
  </si>
  <si>
    <t>Total price if staying in Cherry Tree Lodge</t>
  </si>
  <si>
    <t>Total both Conifer Cottage &amp; Cherry Tree Cottage</t>
  </si>
  <si>
    <t>Total both Conifer Cottage &amp; Cherry Tree Lodge</t>
  </si>
  <si>
    <t>Total number of people in Cherry Garden Suite</t>
  </si>
  <si>
    <t>Base rate per night for Cherry Garden Suite</t>
  </si>
  <si>
    <t>Total price if staying in Cherry Garden Suite</t>
  </si>
  <si>
    <t>Terms and Conditions</t>
  </si>
  <si>
    <t>2) Use of bicycles, Cottages and all equipment entirely at Holiday-Maker's risk.  "Arrival Acceptance Form" must be signed on arrival.</t>
  </si>
  <si>
    <t>3) In the case of late cancellation, we will make every effort to re-let and will refund based on recovered rental.  For more details and a schedule of refunds see www.IdyllicPrague.com</t>
  </si>
  <si>
    <t>5) Cottages should be left in the condition in which they were found.  Any breakages, damage, malfunctions or anything which might possibly be unsafe should be reported to IdyllicPrague.com as soon as possible</t>
  </si>
  <si>
    <t>New Year</t>
  </si>
  <si>
    <t>6) In the event of complaint of threatening Guest behaviour, staff will make emergency visits.  Delinquent Guests will pay all consequential costs, and will vacate the Cottage if instructed</t>
  </si>
  <si>
    <t>http://www.holidaylettings.co.uk/resources/owner_advice/successful-marketing/school-holiday-dates/a-1-31-802/</t>
  </si>
  <si>
    <t>School holiday dates 2008</t>
  </si>
  <si>
    <t>February half term – Saturday 9th to Sunday 17th February / Saturday 16th to Sunday 23rd Feb</t>
  </si>
  <si>
    <t>Easter holidays (Bank holiday weekend) – Friday 21st to Monday 24th March</t>
  </si>
  <si>
    <t>Easter holidays* – Saturday 5th to Sunday 20th April</t>
  </si>
  <si>
    <t>Spring Bank holiday weekend – Saturday 3rd to Monday 5th May</t>
  </si>
  <si>
    <t>May half term – Saturday 24th May to Sunday 1st June</t>
  </si>
  <si>
    <t>Summer holidays - Saturday 19th July to Sunday 31st August</t>
  </si>
  <si>
    <t>October half term – Saturday 25th October to Sunday 2nd November</t>
  </si>
  <si>
    <t>Christmas and New Year 08/09 – Saturday 20th December to Sunday 4th January</t>
  </si>
  <si>
    <t>* Easter bank holiday dates are very early in 2008 – some schools will have split dates as listed above, other schools may be on holiday Saturday 15th to Sunday 30th March.</t>
  </si>
  <si>
    <t>School holiday dates 2009</t>
  </si>
  <si>
    <t>February half term – Saturday 14th to Sunday 22nd February</t>
  </si>
  <si>
    <t>Easter holidays – Saturday 4th to Sunday 19th April</t>
  </si>
  <si>
    <t>Spring bank holiday weekend – Saturday 2nd to Monday 4th May</t>
  </si>
  <si>
    <t>May half term – Saturday 23rd to Sunday 31st May</t>
  </si>
  <si>
    <t>Summer holidays – Saturday 19th July to Sunday 30th August</t>
  </si>
  <si>
    <t>October half term – Saturday 24th October to Sunday 1st November</t>
  </si>
  <si>
    <t>Christmas and New Year 09/10 – Saturday 19th December to Sunday 3rd January</t>
  </si>
  <si>
    <t xml:space="preserve">May </t>
  </si>
  <si>
    <t>Approved QNN Rebate</t>
  </si>
  <si>
    <r>
      <t>Schools Open</t>
    </r>
    <r>
      <rPr>
        <sz val="9.5"/>
        <rFont val="Arial"/>
        <family val="2"/>
      </rPr>
      <t xml:space="preserve"> </t>
    </r>
  </si>
  <si>
    <t xml:space="preserve">Thursday morning 2nd September 2010 </t>
  </si>
  <si>
    <r>
      <t>Mid-Term Break</t>
    </r>
    <r>
      <rPr>
        <sz val="9.5"/>
        <rFont val="Arial"/>
        <family val="2"/>
      </rPr>
      <t xml:space="preserve"> </t>
    </r>
  </si>
  <si>
    <t xml:space="preserve">Monday 18th to Friday 22nd October 2010 </t>
  </si>
  <si>
    <r>
      <t>Schools Close</t>
    </r>
    <r>
      <rPr>
        <sz val="9.5"/>
        <rFont val="Arial"/>
        <family val="2"/>
      </rPr>
      <t xml:space="preserve"> </t>
    </r>
  </si>
  <si>
    <t xml:space="preserve">Tuesday evening 21st December 2010 </t>
  </si>
  <si>
    <t xml:space="preserve">Thursday morning 6th January 2011 </t>
  </si>
  <si>
    <r>
      <t>Monday 21st to Friday 25</t>
    </r>
    <r>
      <rPr>
        <vertAlign val="superscript"/>
        <sz val="9.5"/>
        <rFont val="Arial"/>
        <family val="2"/>
      </rPr>
      <t>th</t>
    </r>
    <r>
      <rPr>
        <sz val="9.5"/>
        <rFont val="Arial"/>
        <family val="2"/>
      </rPr>
      <t xml:space="preserve"> February 2011 </t>
    </r>
  </si>
  <si>
    <r>
      <t>Friday evening 15</t>
    </r>
    <r>
      <rPr>
        <vertAlign val="superscript"/>
        <sz val="9.5"/>
        <rFont val="Arial"/>
        <family val="2"/>
      </rPr>
      <t>th</t>
    </r>
    <r>
      <rPr>
        <sz val="9.5"/>
        <rFont val="Arial"/>
        <family val="2"/>
      </rPr>
      <t xml:space="preserve"> April 2011 </t>
    </r>
  </si>
  <si>
    <r>
      <t>Tuesday morning 3</t>
    </r>
    <r>
      <rPr>
        <vertAlign val="superscript"/>
        <sz val="9.5"/>
        <rFont val="Arial"/>
        <family val="2"/>
      </rPr>
      <t>rd</t>
    </r>
    <r>
      <rPr>
        <sz val="9.5"/>
        <rFont val="Arial"/>
        <family val="2"/>
      </rPr>
      <t xml:space="preserve"> May 2011 </t>
    </r>
  </si>
  <si>
    <r>
      <t>May Day Bank Holiday</t>
    </r>
    <r>
      <rPr>
        <sz val="9.5"/>
        <rFont val="Arial"/>
        <family val="2"/>
      </rPr>
      <t xml:space="preserve"> </t>
    </r>
  </si>
  <si>
    <t xml:space="preserve">Monday 2nd May 2011 </t>
  </si>
  <si>
    <t xml:space="preserve">Monday 30th May to Friday 3rd June 2011 </t>
  </si>
  <si>
    <t xml:space="preserve">Schools Close </t>
  </si>
  <si>
    <r>
      <t>Friday evening 15</t>
    </r>
    <r>
      <rPr>
        <vertAlign val="superscript"/>
        <sz val="9.5"/>
        <rFont val="Arial"/>
        <family val="2"/>
      </rPr>
      <t>th</t>
    </r>
    <r>
      <rPr>
        <sz val="9.5"/>
        <rFont val="Arial"/>
        <family val="2"/>
      </rPr>
      <t xml:space="preserve"> July 2011 </t>
    </r>
  </si>
  <si>
    <t>2009 New Year</t>
  </si>
  <si>
    <t>2009 Nov/Dec</t>
  </si>
  <si>
    <t>2009 Christmas</t>
  </si>
  <si>
    <t>2010 Jan/Feb</t>
  </si>
  <si>
    <t>2010 March</t>
  </si>
  <si>
    <t>2010 Apr/May/Jun</t>
  </si>
  <si>
    <t>2010 Sept/Oct</t>
  </si>
  <si>
    <t>2010 Nov/Dec</t>
  </si>
  <si>
    <t>Easter Holiday - Monday 29 March to Friday 9 April 2010 (Good Friday 2 April, Easter Monday 5 April 2010)</t>
  </si>
  <si>
    <t>Easter Holiday - Monday 6 April to Friday 17 April 2009 (Good Friday 10 April, Easter Monday 13 April 2009)</t>
  </si>
  <si>
    <t>2010 Christmas</t>
  </si>
  <si>
    <t>2010 New Year</t>
  </si>
  <si>
    <t>2011 Jan/Feb</t>
  </si>
  <si>
    <t>1/1/2009 New Year’s Day (Thursday)</t>
  </si>
  <si>
    <t>4/10/2009 Good Friday (Friday)</t>
  </si>
  <si>
    <t>5/25/2009 Memorial Day (Monday)</t>
  </si>
  <si>
    <t>7/3/2009 Independence Day (Friday)</t>
  </si>
  <si>
    <t>9/7/2009 Labor Day (Monday)</t>
  </si>
  <si>
    <t>11/26/2009 Thanksgiving (Thursday)</t>
  </si>
  <si>
    <t>11/27/2009 Day after Thanksgiving (Friday)</t>
  </si>
  <si>
    <t>12/24/2009 Christmas Eve (Thursday)</t>
  </si>
  <si>
    <t>12/31/2009 New Year’s Eve (Thursday)</t>
  </si>
  <si>
    <t>12/25/2009 Christmas Day (Friday)</t>
  </si>
  <si>
    <t>1/1/2010 New Year’s Day (Friday)</t>
  </si>
  <si>
    <t>4) Cottage departure time 10:00 arrival time 15:00.  We can usually offer much more flexibility - please ask!  Airport Collection available for flight arrivals 08:00 - 20:00.  We will be more flexible if we can, please ask!</t>
  </si>
  <si>
    <t>Total both Conifer Cottage &amp; Cherry Garden Suite</t>
  </si>
  <si>
    <t>2011 March</t>
  </si>
  <si>
    <t>2011 Apr/May/Jun</t>
  </si>
  <si>
    <t>2011 Sept/Oct</t>
  </si>
  <si>
    <t>2011 Nov/Dec</t>
  </si>
  <si>
    <t>2011 Christmas</t>
  </si>
  <si>
    <t>2011 New Year</t>
  </si>
  <si>
    <t>2012 Jan/Feb</t>
  </si>
  <si>
    <t>2010 Easter Apr 4</t>
  </si>
  <si>
    <t>2011 Easter Apr24</t>
  </si>
  <si>
    <t>2010 July Aug</t>
  </si>
  <si>
    <t>2011 July Aug</t>
  </si>
  <si>
    <t>1) Full terms and conditions are on www.IdyllicPrague.com.  Damage policy is on www.londonprague.com/Damage.htm.  No smoking, no pets</t>
  </si>
  <si>
    <t>These exchange rates are for guidance only</t>
  </si>
  <si>
    <t>2012 March</t>
  </si>
  <si>
    <t>2012 Apr/May/Jun</t>
  </si>
  <si>
    <t xml:space="preserve">Minimum Rental per Cottage </t>
  </si>
  <si>
    <t>Minimum Rental per Cottage December 24th-30th</t>
  </si>
  <si>
    <t>Minimum Rental per Cottage December 31st</t>
  </si>
  <si>
    <t>Minimum Rental per Person</t>
  </si>
  <si>
    <t>Minimum Rental per Person December 24th-30th</t>
  </si>
  <si>
    <t>Minimum Rental per Person December 31st</t>
  </si>
  <si>
    <t>Easter 2012 is 2012/04/08</t>
  </si>
  <si>
    <t>2012 July Aug</t>
  </si>
  <si>
    <t>2012 Sept/Oct</t>
  </si>
  <si>
    <t>2012 Nov/Dec</t>
  </si>
  <si>
    <t>2012 Christmas</t>
  </si>
  <si>
    <t>2012 New Year</t>
  </si>
  <si>
    <t>2013 Jan/Feb</t>
  </si>
  <si>
    <t>Easter 2012 is 2013/03/31</t>
  </si>
  <si>
    <t>2013 March</t>
  </si>
  <si>
    <t>2013 Easter Mar31</t>
  </si>
  <si>
    <t>2012 Easter Apr08</t>
  </si>
  <si>
    <t>2013 Apr/May/Jun</t>
  </si>
  <si>
    <t>2013 July Aug</t>
  </si>
  <si>
    <t>2013 Sept/Oct</t>
  </si>
  <si>
    <t>2013 Nov/Dec</t>
  </si>
  <si>
    <t>Home</t>
  </si>
  <si>
    <t>Currency Calculator</t>
  </si>
  <si>
    <t>Graphs</t>
  </si>
  <si>
    <t>Rates Table</t>
  </si>
  <si>
    <t>Monthly Average</t>
  </si>
  <si>
    <t>Historic Lookup</t>
  </si>
  <si>
    <t>1. Configure Converter</t>
  </si>
  <si>
    <t>↔</t>
  </si>
  <si>
    <t>2. Select Action</t>
  </si>
  <si>
    <t>►Currency Calculator►</t>
  </si>
  <si>
    <t>►Graphs►</t>
  </si>
  <si>
    <t>►Rates Table►</t>
  </si>
  <si>
    <t>►Monthly Average</t>
  </si>
  <si>
    <t>►Historic Lookup</t>
  </si>
  <si>
    <t>USD</t>
  </si>
  <si>
    <t>GBP</t>
  </si>
  <si>
    <t>CAD</t>
  </si>
  <si>
    <t>EUR</t>
  </si>
  <si>
    <t>AUD</t>
  </si>
  <si>
    <t>Currency List</t>
  </si>
  <si>
    <t>Argentine Peso</t>
  </si>
  <si>
    <t>Australian Dollar</t>
  </si>
  <si>
    <t>Bahraini Dinar</t>
  </si>
  <si>
    <t>Botswana Pula</t>
  </si>
  <si>
    <t>Brazilian Real</t>
  </si>
  <si>
    <t>Bruneian Dollar</t>
  </si>
  <si>
    <t>Bulgarian Lev</t>
  </si>
  <si>
    <t>Canadian Dollar</t>
  </si>
  <si>
    <t>Chilean Peso</t>
  </si>
  <si>
    <t>Chinese Yuan Renminbi</t>
  </si>
  <si>
    <t>Colombian Peso</t>
  </si>
  <si>
    <t>Croatian Kuna</t>
  </si>
  <si>
    <t>Czech Koruna</t>
  </si>
  <si>
    <t>Danish Krone</t>
  </si>
  <si>
    <t>Euro</t>
  </si>
  <si>
    <t>Hong Kong Dollar</t>
  </si>
  <si>
    <t>Hungarian Forint</t>
  </si>
  <si>
    <t>Icelandic Krona</t>
  </si>
  <si>
    <t>Indian Rupee</t>
  </si>
  <si>
    <t>Indonesian Rupiah</t>
  </si>
  <si>
    <t>Iranian Rial</t>
  </si>
  <si>
    <t>Israeli Shekel</t>
  </si>
  <si>
    <t>Japanese Yen</t>
  </si>
  <si>
    <t>Kazakhstani Tenge</t>
  </si>
  <si>
    <t>South Korean Won</t>
  </si>
  <si>
    <t>Kuwaiti Dinar</t>
  </si>
  <si>
    <t>Libyan Dinar</t>
  </si>
  <si>
    <t>Malaysian Ringgit</t>
  </si>
  <si>
    <t>Mauritian Rupee</t>
  </si>
  <si>
    <t>Mexican Peso</t>
  </si>
  <si>
    <t>Nepalese Rupee</t>
  </si>
  <si>
    <t>New Zealand Dollar</t>
  </si>
  <si>
    <t>Norwegian Krone</t>
  </si>
  <si>
    <t>Omani Rial</t>
  </si>
  <si>
    <t>Pakistani Rupee</t>
  </si>
  <si>
    <t>Philippine Peso</t>
  </si>
  <si>
    <t>Polish Zloty</t>
  </si>
  <si>
    <t>Qatari Riyal</t>
  </si>
  <si>
    <t>Romanian New Leu</t>
  </si>
  <si>
    <t>Russian Ruble</t>
  </si>
  <si>
    <t>Saudi Arabian Riyal</t>
  </si>
  <si>
    <t>Singapore Dollar</t>
  </si>
  <si>
    <t>South African Rand</t>
  </si>
  <si>
    <t>Sri Lankan Rupee</t>
  </si>
  <si>
    <t>Swedish Krona</t>
  </si>
  <si>
    <t>Swiss Franc</t>
  </si>
  <si>
    <t>Taiwan New Dollar</t>
  </si>
  <si>
    <t>Thai Baht</t>
  </si>
  <si>
    <t>Trinidadian Dollar</t>
  </si>
  <si>
    <t>Turkish Lira</t>
  </si>
  <si>
    <t>Emirati Dirham</t>
  </si>
  <si>
    <t>British Pound</t>
  </si>
  <si>
    <t>US Dollar</t>
  </si>
  <si>
    <t>AD</t>
  </si>
  <si>
    <t>Useful Links</t>
  </si>
  <si>
    <t>Euro Information</t>
  </si>
  <si>
    <t>FAQ</t>
  </si>
  <si>
    <t>Feedback</t>
  </si>
  <si>
    <t>Terms of Service</t>
  </si>
  <si>
    <t>Privacy</t>
  </si>
  <si>
    <t>Advertise on X-Rates</t>
  </si>
  <si>
    <t>dcsimg</t>
  </si>
  <si>
    <t>Venezuelan Bolivar</t>
  </si>
  <si>
    <t>Percent Change in the Last 24 Hours</t>
  </si>
  <si>
    <t>2013 Christmas</t>
  </si>
  <si>
    <t>2014 Jan/Feb</t>
  </si>
  <si>
    <t>2014 March</t>
  </si>
  <si>
    <t>2014 Easter</t>
  </si>
  <si>
    <t>Easter Day is 2014-04-20</t>
  </si>
  <si>
    <t>2014 Apr/May/Jun</t>
  </si>
  <si>
    <t>2014 Summer</t>
  </si>
  <si>
    <t>2014 Sept/Oct</t>
  </si>
  <si>
    <t>2014 Nov/Dec</t>
  </si>
  <si>
    <t>2014 Christmas</t>
  </si>
  <si>
    <t xml:space="preserve">2015 Jan/Feb </t>
  </si>
  <si>
    <t>2015 March</t>
  </si>
  <si>
    <t>2015 Easter</t>
  </si>
  <si>
    <t>2015 Apr/May/Jun</t>
  </si>
  <si>
    <t>2015 Summer</t>
  </si>
  <si>
    <t>2015 Sept/Oct</t>
  </si>
  <si>
    <t>2015 Nov</t>
  </si>
  <si>
    <t>2015 Christmas</t>
  </si>
  <si>
    <t>Easter Day is 2015-04-05</t>
  </si>
  <si>
    <t>Ad</t>
  </si>
  <si>
    <t>Other Adjustments</t>
  </si>
  <si>
    <t>FREE!  FREE!   7 nights for the price of 6!  For Guests staying 3 nights or more, price usually includes  welcome pack, free broadband Wi-Fi, (Wi-Fi &amp; Internet has been reliable for years but cannot be guaranteed), free services (electric, water, heating, telephone), free laundering of bedding and towels, free cleaning, free use of secure garage and parking and free bilingual telephone holiday support throughout your IdyllicPrague.com holiday!</t>
  </si>
  <si>
    <t>These charges only apply for Guests staying less than 3 nights</t>
  </si>
  <si>
    <t>Fixed charge for Cleaning, Greeting, Booking etc</t>
  </si>
  <si>
    <t>Charge per Guest for Cleaning, Laundry etc</t>
  </si>
  <si>
    <t>Skip to Main Content</t>
  </si>
  <si>
    <t>xrates logo</t>
  </si>
  <si>
    <t xml:space="preserve">It would be very helpful to know where you found IdyllicPrague.com?  For example did a friend tell you about IdyllicPrague.com or did you find us by searching Google.com or did you find us from a holiday portal such as Holiday-Rentals.co.uk or HolidayLettings.co.uk or OwnersDirect.co.uk or another website? </t>
  </si>
  <si>
    <t>2016 March</t>
  </si>
  <si>
    <t>2016 Easter</t>
  </si>
  <si>
    <t>2016 Apr/May/Jun</t>
  </si>
  <si>
    <t>2016 Summer</t>
  </si>
  <si>
    <t>2016 Sept/Oct</t>
  </si>
  <si>
    <t>2016 Nov</t>
  </si>
  <si>
    <t>2016 Christmas</t>
  </si>
  <si>
    <t>2017 March</t>
  </si>
  <si>
    <t>2017 Easter</t>
  </si>
  <si>
    <t>2017 Apr/May/Jun</t>
  </si>
  <si>
    <t>2017 Summer</t>
  </si>
  <si>
    <t>2017 Sept/Oct</t>
  </si>
  <si>
    <t>2017 Nov</t>
  </si>
  <si>
    <t>2017 Christmas</t>
  </si>
  <si>
    <t>2018 March</t>
  </si>
  <si>
    <t>2018 Easter</t>
  </si>
  <si>
    <t>2018 Apr/May/Jun</t>
  </si>
  <si>
    <t>2018 Summer</t>
  </si>
  <si>
    <t>2018 Sept/Oct</t>
  </si>
  <si>
    <t>2018 Nov</t>
  </si>
  <si>
    <t>2018 Christmas</t>
  </si>
  <si>
    <t>amount  ►</t>
  </si>
  <si>
    <t>averageYear</t>
  </si>
  <si>
    <t>historical date</t>
  </si>
  <si>
    <t>We use cookies to understand our site usage and to customize your experience, including advertising. By using our site, you agree to our use of cookies.</t>
  </si>
  <si>
    <t>© X-Rates 2016</t>
  </si>
  <si>
    <t>Total number of Guests in all the above Cottages</t>
  </si>
  <si>
    <t>€ Setup for stays of less than 3 nights</t>
  </si>
  <si>
    <t>is available</t>
  </si>
  <si>
    <t xml:space="preserve">Conifer Cottage has 6 bedrooms plus 1 multipurpose bedroom, 3 toilets, family bathroom, Jacuzzi bathroom, shower bathroom, piano, living room, kitchen dining room, utility room, locking garage and mature secure garden with barbeque (HomeAway  800001 &amp; 53848) </t>
  </si>
  <si>
    <t>Cherry Tree Cottage has 4 bedrooms plus 2 multipurpose bedrooms, 3 toilets, family bathroom, 2 wheelchair accessible shower rooms, 2 living rooms, 2 kitchen dining rooms, double locking garage and mature secure garden with barbeque (HomeAway 82658)</t>
  </si>
  <si>
    <t>Cherry Tree Lodge has 3 bedrooms plus 2 multipurpose bedrooms, 2 toilets, family bathroom, wheelchair accessible shower room, 2 living rooms, kitchen dining room, locking garage and mature secure garden with barbeque. (HomeAway 82658)</t>
  </si>
  <si>
    <t>Cherry Garden Suite has 1 bedroom, a toilet, a wheelchair accessible shower room, a kitchen dining room, a locking garage and a mature secure garden with barbeque. (HomeAway 82658)</t>
  </si>
  <si>
    <t>Apple Tree Villa has 4 bedrooms plus a multipurpose games room, 5 toilets, Jacuzzi bathroom, 4 shower rooms, kitchen dining area, living room, log fire, mature secure garden with swimming pool and barbeque (HomeAway 6901718)</t>
  </si>
  <si>
    <t xml:space="preserve">www.Conifer.IdyllicPrague.com </t>
  </si>
  <si>
    <t xml:space="preserve">www.Cherry.IdyllicPrague.com </t>
  </si>
  <si>
    <t xml:space="preserve">www.Lodge.IdyllicPrague.com </t>
  </si>
  <si>
    <t xml:space="preserve">www.Suite.IdyllicPrague.com </t>
  </si>
  <si>
    <t xml:space="preserve">                                         Conifer Cottage for the inclusive price of</t>
  </si>
  <si>
    <t xml:space="preserve">                                         Cherry Tree Cottage for the inclusive price of</t>
  </si>
  <si>
    <t xml:space="preserve"> www.Cottages.IdyllicPrague.com </t>
  </si>
  <si>
    <t xml:space="preserve">Cottages you rent are always for your EXCLUSIVE use.  For details of the Cottages see </t>
  </si>
  <si>
    <t>Included in your rental (subject to availability) are : -</t>
  </si>
  <si>
    <t xml:space="preserve">     Parking and Garage Parking see</t>
  </si>
  <si>
    <t>www.Parking.IdyllicPrague.com</t>
  </si>
  <si>
    <t xml:space="preserve">     Welcome pack and metro/bus tickets</t>
  </si>
  <si>
    <t>www.WelcomePack.IdyllicPrague</t>
  </si>
  <si>
    <t>- just to get you started</t>
  </si>
  <si>
    <t xml:space="preserve">     Bed linen, towels etc</t>
  </si>
  <si>
    <t>www.Linen.IdyllicPrague.com</t>
  </si>
  <si>
    <t>- plentiful safe parking</t>
  </si>
  <si>
    <t>- check these are to your liking.  If not, feel free to bring your own</t>
  </si>
  <si>
    <t xml:space="preserve">     Cottage cleaning and laundry before arrival and Cottage cleaning and laundry after departure</t>
  </si>
  <si>
    <t>www.BBQ.IdyllicPrague.com</t>
  </si>
  <si>
    <t>Optional extras: -</t>
  </si>
  <si>
    <t xml:space="preserve">     Bicycle rental</t>
  </si>
  <si>
    <t>www.Bicycles.IdyllicPrague.com</t>
  </si>
  <si>
    <t xml:space="preserve">     Use of garden swimming pool</t>
  </si>
  <si>
    <t>www.SwimmingPool.IdyllicPrague.com</t>
  </si>
  <si>
    <t>www.Chauffeur.IdyllicPrague.com</t>
  </si>
  <si>
    <t xml:space="preserve">     Free bilingual telephone support.  Free services - WiFi, electricity, water, gas heating, local telephone</t>
  </si>
  <si>
    <t>Additional information: -</t>
  </si>
  <si>
    <t xml:space="preserve">     13 minute Buses to Prague City Metro</t>
  </si>
  <si>
    <t>www.Travel.IdyllicPrague</t>
  </si>
  <si>
    <t>- also taxis, car rental, driving</t>
  </si>
  <si>
    <t xml:space="preserve">     Shops and supermarkets nearby</t>
  </si>
  <si>
    <t>www.Shops.IdyllicPrague.com</t>
  </si>
  <si>
    <t>- also Tesco grocery orders</t>
  </si>
  <si>
    <t xml:space="preserve">     Pubs and restaurants nearby</t>
  </si>
  <si>
    <t xml:space="preserve">www.Restaurants.IdyllicPrague.com </t>
  </si>
  <si>
    <t xml:space="preserve">     Chauffeur collection from Prague Airport</t>
  </si>
  <si>
    <t>- railway station collection also available</t>
  </si>
  <si>
    <t>- wonderful Bohemian country pubs</t>
  </si>
  <si>
    <t xml:space="preserve">     Wheelchairs welcome</t>
  </si>
  <si>
    <t>www.Wheelchairs.IdyllicPrague.com</t>
  </si>
  <si>
    <t xml:space="preserve">     Weddings at IdyllicPrague</t>
  </si>
  <si>
    <t xml:space="preserve">www.Weddings.IdyllicPrague.com </t>
  </si>
  <si>
    <t>www.Buy.IdyllicPrague.com</t>
  </si>
  <si>
    <t>Thank you for your enquiry.  For more details click on www.IdyllicPrague.com or www.IdealPrag.com or www.IdyllicPrague.smugmug.com</t>
  </si>
  <si>
    <t xml:space="preserve">www.Apple.IdyllicPrague.com </t>
  </si>
  <si>
    <t xml:space="preserve">     Safe, mature garden &amp; barbeque BBQ</t>
  </si>
  <si>
    <t xml:space="preserve">     Buy your IdyllicPrague Holiday!</t>
  </si>
  <si>
    <t>Guests</t>
  </si>
  <si>
    <t>Arrive</t>
  </si>
  <si>
    <t>Depart</t>
  </si>
  <si>
    <t>Nights</t>
  </si>
  <si>
    <t>Free</t>
  </si>
  <si>
    <t>ConiferAndCherry</t>
  </si>
  <si>
    <t>ConiferAndLodge</t>
  </si>
  <si>
    <t>ConiferAndSuite</t>
  </si>
  <si>
    <t>Conifer</t>
  </si>
  <si>
    <t>Cherry</t>
  </si>
  <si>
    <t>Lodge</t>
  </si>
  <si>
    <t>Suite</t>
  </si>
  <si>
    <t>Name</t>
  </si>
  <si>
    <t>email</t>
  </si>
  <si>
    <t>Info IdyllicPrague</t>
  </si>
  <si>
    <t>Info@IdyllicPrague.com</t>
  </si>
  <si>
    <t>Apple</t>
  </si>
  <si>
    <t>Refresh in 0:60 | Dec 19, 2016 17:19 UTC</t>
  </si>
  <si>
    <t>EUR/USD-0.10443%</t>
  </si>
  <si>
    <t>USD/JPY-1.02537%</t>
  </si>
  <si>
    <t>GBP/USD-0.61733%</t>
  </si>
  <si>
    <t>USD/CHF-0.30326%</t>
  </si>
  <si>
    <t>USD/CAD+0.41760%</t>
  </si>
  <si>
    <t>EUR/JPY-1.12874%</t>
  </si>
  <si>
    <t>AUD/USD-0.60609%</t>
  </si>
  <si>
    <t>CNY/USD+0.07488%</t>
  </si>
  <si>
    <t>Dec 19, 2016 17:19 UTC</t>
  </si>
</sst>
</file>

<file path=xl/styles.xml><?xml version="1.0" encoding="utf-8"?>
<styleSheet xmlns="http://schemas.openxmlformats.org/spreadsheetml/2006/main">
  <numFmts count="9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ddd"/>
    <numFmt numFmtId="165" formatCode="0_ ;[Red]\-0\ "/>
    <numFmt numFmtId="166" formatCode="#,##0\ &quot; Guests&quot;;[Red]\-#,##0&quot; Guests&quot;"/>
    <numFmt numFmtId="167" formatCode="0_ &quot; nights&quot;;[Red]\-0\ &quot; nights&quot;"/>
    <numFmt numFmtId="168" formatCode="yyyy/mm/dd\ \ \ \ \ dddd\ \ \ \ \ dd\ mmmm\ yyyy"/>
    <numFmt numFmtId="169" formatCode="dd\ mmmm\ yyyy"/>
    <numFmt numFmtId="170" formatCode="yyyy/mm/dd\ \ \ \ \ \ \ dddd"/>
    <numFmt numFmtId="171" formatCode="0\ &quot;nights&quot;"/>
    <numFmt numFmtId="172" formatCode="0\ &quot;FREE nights!&quot;"/>
    <numFmt numFmtId="173" formatCode="yyyy/mm/dd\ \ \ \ dd\ mmmm\ yyyy\ \ \ \ dddd"/>
    <numFmt numFmtId="174" formatCode="0%&quot; of standard&quot;"/>
    <numFmt numFmtId="175" formatCode="#,##0\ &quot;Guests&quot;;[Red]\-#,##0&quot; Guests&quot;"/>
    <numFmt numFmtId="176" formatCode="0_ &quot;nights&quot;;[Red]\-0\ &quot; nights&quot;"/>
    <numFmt numFmtId="177" formatCode="&quot;100% payment must be received by &quot;yyyy/mm/dd\ dddd\ dd\ mmmm\ yyyy"/>
    <numFmt numFmtId="178" formatCode="&quot;Number of FREE holiday nights &quot;0\ &quot;FREE nights!&quot;"/>
    <numFmt numFmtId="179" formatCode="[$€-2]\ #,##0.00;[Red]\-[$€-2]\ #,##0.00"/>
    <numFmt numFmtId="180" formatCode="&quot;0 nights&quot;\ yyyy/mm/dd\ \ \ \ dd\ mmmm\ yyyy\ \ \ \ dddd"/>
    <numFmt numFmtId="181" formatCode="&quot;1 night&quot;\ yyyy/mm/dd\ \ \ \ dd\ mmmm\ yyyy\ \ \ \ dddd"/>
    <numFmt numFmtId="182" formatCode="&quot;2 nights&quot;\ yyyy/mm/dd\ \ \ \ dd\ mmmm\ yyyy\ \ \ \ dddd"/>
    <numFmt numFmtId="183" formatCode="&quot;3 nights&quot;\ yyyy/mm/dd\ \ \ \ dd\ mmmm\ yyyy\ \ \ \ dddd"/>
    <numFmt numFmtId="184" formatCode="&quot;4 nights&quot;\ yyyy/mm/dd\ \ \ \ dd\ mmmm\ yyyy\ \ \ \ dddd"/>
    <numFmt numFmtId="185" formatCode="&quot;5 nights&quot;\ yyyy/mm/dd\ \ \ \ dd\ mmmm\ yyyy\ \ \ \ dddd"/>
    <numFmt numFmtId="186" formatCode="&quot;6 nights&quot;\ yyyy/mm/dd\ \ \ \ dd\ mmmm\ yyyy\ \ \ \ dddd"/>
    <numFmt numFmtId="187" formatCode="&quot;7 nights&quot;\ yyyy/mm/dd\ \ \ \ dd\ mmmm\ yyyy\ \ \ \ dddd"/>
    <numFmt numFmtId="188" formatCode="&quot;8 nights&quot;\ yyyy/mm/dd\ \ \ \ dd\ mmmm\ yyyy\ \ \ \ dddd"/>
    <numFmt numFmtId="189" formatCode="&quot;9 nights&quot;\ yyyy/mm/dd\ \ \ \ dd\ mmmm\ yyyy\ \ \ \ dddd"/>
    <numFmt numFmtId="190" formatCode="&quot;10 nights&quot;\ yyyy/mm/dd\ \ \ \ dd\ mmmm\ yyyy\ \ \ \ dddd"/>
    <numFmt numFmtId="191" formatCode="&quot;11 nights&quot;\ yyyy/mm/dd\ \ \ \ dd\ mmmm\ yyyy\ \ \ \ dddd"/>
    <numFmt numFmtId="192" formatCode="&quot;12 nights&quot;\ yyyy/mm/dd\ \ \ \ dd\ mmmm\ yyyy\ \ \ \ dddd"/>
    <numFmt numFmtId="193" formatCode="&quot;13 nights&quot;\ yyyy/mm/dd\ \ \ \ dd\ mmmm\ yyyy\ \ \ \ dddd"/>
    <numFmt numFmtId="194" formatCode="&quot;14 nights&quot;\ yyyy/mm/dd\ \ \ \ dd\ mmmm\ yyyy\ \ \ \ dddd"/>
    <numFmt numFmtId="195" formatCode="&quot;15 nights&quot;\ yyyy/mm/dd\ \ \ \ dd\ mmmm\ yyyy\ \ \ \ dddd"/>
    <numFmt numFmtId="196" formatCode="&quot;16 nights&quot;\ yyyy/mm/dd\ \ \ \ dd\ mmmm\ yyyy\ \ \ \ dddd"/>
    <numFmt numFmtId="197" formatCode="&quot;17 nights&quot;\ yyyy/mm/dd\ \ \ \ dd\ mmmm\ yyyy\ \ \ \ dddd"/>
    <numFmt numFmtId="198" formatCode="&quot;18 nights&quot;\ yyyy/mm/dd\ \ \ \ dd\ mmmm\ yyyy\ \ \ \ dddd"/>
    <numFmt numFmtId="199" formatCode="&quot;19 nights&quot;\ yyyy/mm/dd\ \ \ \ dd\ mmmm\ yyyy\ \ \ \ dddd"/>
    <numFmt numFmtId="200" formatCode="&quot;20 nights&quot;\ yyyy/mm/dd\ \ \ \ dd\ mmmm\ yyyy\ \ \ \ dddd"/>
    <numFmt numFmtId="201" formatCode="&quot;21 nights&quot;\ yyyy/mm/dd\ \ \ \ dd\ mmmm\ yyyy\ \ \ \ dddd"/>
    <numFmt numFmtId="202" formatCode="&quot;22 nights&quot;\ yyyy/mm/dd\ \ \ \ dd\ mmmm\ yyyy\ \ \ \ dddd"/>
    <numFmt numFmtId="203" formatCode="&quot;23 nights&quot;\ yyyy/mm/dd\ \ \ \ dd\ mmmm\ yyyy\ \ \ \ dddd"/>
    <numFmt numFmtId="204" formatCode="&quot;24 nights&quot;\ yyyy/mm/dd\ \ \ \ dd\ mmmm\ yyyy\ \ \ \ dddd"/>
    <numFmt numFmtId="205" formatCode="&quot;25 nights&quot;\ yyyy/mm/dd\ \ \ \ dd\ mmmm\ yyyy\ \ \ \ dddd"/>
    <numFmt numFmtId="206" formatCode="&quot;26 nights&quot;\ yyyy/mm/dd\ \ \ \ dd\ mmmm\ yyyy\ \ \ \ dddd"/>
    <numFmt numFmtId="207" formatCode="&quot;27 nights&quot;\ yyyy/mm/dd\ \ \ \ dd\ mmmm\ yyyy\ \ \ \ dddd"/>
    <numFmt numFmtId="208" formatCode="&quot;28 nights&quot;\ yyyy/mm/dd\ \ \ \ dd\ mmmm\ yyyy\ \ \ \ dddd"/>
    <numFmt numFmtId="209" formatCode="&quot;29 nights&quot;\ yyyy/mm/dd\ \ \ \ dd\ mmmm\ yyyy\ \ \ \ dddd"/>
    <numFmt numFmtId="210" formatCode="&quot;30 nights&quot;\ yyyy/mm/dd\ \ \ \ dd\ mmmm\ yyyy\ \ \ \ dddd"/>
    <numFmt numFmtId="211" formatCode="&quot;31 nights&quot;\ yyyy/mm/dd\ \ \ \ dd\ mmmm\ yyyy\ \ \ \ dddd"/>
    <numFmt numFmtId="212" formatCode="&quot;32 nights&quot;\ yyyy/mm/dd\ \ \ \ dd\ mmmm\ yyyy\ \ \ \ dddd"/>
    <numFmt numFmtId="213" formatCode="&quot;33 nights&quot;\ yyyy/mm/dd\ \ \ \ dd\ mmmm\ yyyy\ \ \ \ dddd"/>
    <numFmt numFmtId="214" formatCode="&quot;34 nights&quot;\ yyyy/mm/dd\ \ \ \ dd\ mmmm\ yyyy\ \ \ \ dddd"/>
    <numFmt numFmtId="215" formatCode="&quot;35 nights&quot;\ yyyy/mm/dd\ \ \ \ dd\ mmmm\ yyyy\ \ \ \ dddd"/>
    <numFmt numFmtId="216" formatCode="&quot;36 nights&quot;\ yyyy/mm/dd\ \ \ \ dd\ mmmm\ yyyy\ \ \ \ dddd"/>
    <numFmt numFmtId="217" formatCode="&quot;37 nights&quot;\ yyyy/mm/dd\ \ \ \ dd\ mmmm\ yyyy\ \ \ \ dddd"/>
    <numFmt numFmtId="218" formatCode="&quot;38 nights&quot;\ yyyy/mm/dd\ \ \ \ dd\ mmmm\ yyyy\ \ \ \ dddd"/>
    <numFmt numFmtId="219" formatCode="&quot;39 nights&quot;\ yyyy/mm/dd\ \ \ \ dd\ mmmm\ yyyy\ \ \ \ dddd"/>
    <numFmt numFmtId="220" formatCode="&quot;40 nights&quot;\ yyyy/mm/dd\ \ \ \ dd\ mmmm\ yyyy\ \ \ \ dddd"/>
    <numFmt numFmtId="221" formatCode="&quot;41 nights&quot;\ yyyy/mm/dd\ \ \ \ dd\ mmmm\ yyyy\ \ \ \ dddd"/>
    <numFmt numFmtId="222" formatCode="&quot;42 nights&quot;\ yyyy/mm/dd\ \ \ \ dd\ mmmm\ yyyy\ \ \ \ dddd"/>
    <numFmt numFmtId="223" formatCode="&quot;43 nights&quot;\ yyyy/mm/dd\ \ \ \ dd\ mmmm\ yyyy\ \ \ \ dddd"/>
    <numFmt numFmtId="224" formatCode="&quot;44 nights&quot;\ yyyy/mm/dd\ \ \ \ dd\ mmmm\ yyyy\ \ \ \ dddd"/>
    <numFmt numFmtId="225" formatCode="&quot;45 nights&quot;\ yyyy/mm/dd\ \ \ \ dd\ mmmm\ yyyy\ \ \ \ dddd"/>
    <numFmt numFmtId="226" formatCode="&quot;46 nights&quot;\ yyyy/mm/dd\ \ \ \ dd\ mmmm\ yyyy\ \ \ \ dddd"/>
    <numFmt numFmtId="227" formatCode="&quot;47 nights&quot;\ yyyy/mm/dd\ \ \ \ dd\ mmmm\ yyyy\ \ \ \ dddd"/>
    <numFmt numFmtId="228" formatCode="&quot;48 nights&quot;\ yyyy/mm/dd\ \ \ \ dd\ mmmm\ yyyy\ \ \ \ dddd"/>
    <numFmt numFmtId="229" formatCode="&quot;49 nights&quot;\ yyyy/mm/dd\ \ \ \ dd\ mmmm\ yyyy\ \ \ \ dddd"/>
    <numFmt numFmtId="230" formatCode="&quot;50 nights&quot;\ yyyy/mm/dd\ \ \ \ dd\ mmmm\ yyyy\ \ \ \ dddd"/>
    <numFmt numFmtId="231" formatCode="mmmm"/>
    <numFmt numFmtId="232" formatCode="&quot;QNN Qualifying Non-Resident Nights (&quot;0&quot; max)&quot;"/>
    <numFmt numFmtId="233" formatCode="yyyy/mm/dd\ dddd\ dd/mmmm/yyyy"/>
    <numFmt numFmtId="234" formatCode="\ &quot;£&quot;#,##0&quot; Minimum Rate per Person, totalling&quot;;[Red]\-&quot;£&quot;#,##0"/>
    <numFmt numFmtId="235" formatCode="[$€-2]\ #,##0;[Red]\-[$€-2]\ #,##0"/>
    <numFmt numFmtId="236" formatCode="&quot;Rental Apple Tree Villa (paid separately) &quot;[$€-2]\ #,##0;[Red]&quot;Rental Apple Tree Villa (paid separately) &quot;\-[$€-2]\ #,##0"/>
    <numFmt numFmtId="237" formatCode="&quot;Rental Swimming Pool (paid separately) &quot;[$€-2]\ #,##0;[Red]&quot;Rental Swimming Pool (paid separately) &quot;\-[$€-2]\ #,##0"/>
    <numFmt numFmtId="238" formatCode="0_ &quot; nights&quot;;[Red]\-0&quot; nights&quot;\ "/>
    <numFmt numFmtId="239" formatCode="0\ &quot; days&quot;"/>
    <numFmt numFmtId="240" formatCode="0\ &quot; extra&quot;"/>
    <numFmt numFmtId="241" formatCode="&quot;Rental of Swimming Pool for up to 10 @ &quot;[$€-2]\ #,##0;[Red]&quot;Rental of Swimming Pool for up to 10 @ &quot;\-[$€-2]\ #,##0"/>
    <numFmt numFmtId="242" formatCode="\ \€#,##0&quot; Minimum Rental per Cottage, totalling&quot;;[Red]\-\€#,##0"/>
    <numFmt numFmtId="243" formatCode="&quot;Apple Tree Villa (incl. swim pool) per night @ &quot;[$€-2]\ #,##0;[Red]&quot;Apple Tree Villa (incl. swim pool) per night @ &quot;\-[$€-2]\ #,##0"/>
    <numFmt numFmtId="244" formatCode="&quot;Swim Pool (1 week costs 4 days) for up to 10 @ &quot;[$€-2]\ #,##0;[Red]&quot;Swimming Pool (1 week = 4 days) for up to 10 @ &quot;\-[$€-2]\ #,##0"/>
    <numFmt numFmtId="245" formatCode="&quot;Additional Swimming Pool Users (paid separately) &quot;[$€-2]\ #,##0;[Red]&quot;Additional Swimming Pool Users (paid separately) &quot;\-[$€-2]\ #,##0"/>
    <numFmt numFmtId="246" formatCode="yyyy\-mm\-dd\ ddd"/>
    <numFmt numFmtId="247" formatCode="&quot;staying &quot;0\ &quot;holiday nights from &quot;"/>
    <numFmt numFmtId="248" formatCode="yyyy\-mm\-dd\ ddd&quot; to&quot;"/>
    <numFmt numFmtId="249" formatCode="&quot;Cottage options for &quot;#,##0\ &quot;Guests&quot;;[Red]&quot;Cottage Options for &quot;\-#,##0&quot; Guests&quot;"/>
  </numFmts>
  <fonts count="66">
    <font>
      <sz val="10"/>
      <name val="Arial"/>
      <family val="0"/>
    </font>
    <font>
      <sz val="8"/>
      <name val="Arial"/>
      <family val="2"/>
    </font>
    <font>
      <b/>
      <sz val="10"/>
      <name val="Arial"/>
      <family val="2"/>
    </font>
    <font>
      <b/>
      <sz val="16"/>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b/>
      <sz val="36"/>
      <name val="Times New Roman"/>
      <family val="1"/>
    </font>
    <font>
      <i/>
      <sz val="20"/>
      <name val="Times New Roman"/>
      <family val="1"/>
    </font>
    <font>
      <sz val="20"/>
      <name val="Times New Roman"/>
      <family val="1"/>
    </font>
    <font>
      <b/>
      <sz val="12"/>
      <name val="Times New Roman"/>
      <family val="1"/>
    </font>
    <font>
      <u val="single"/>
      <sz val="10"/>
      <color indexed="12"/>
      <name val="Times New Roman"/>
      <family val="1"/>
    </font>
    <font>
      <b/>
      <i/>
      <sz val="14"/>
      <color indexed="12"/>
      <name val="Times New Roman"/>
      <family val="1"/>
    </font>
    <font>
      <sz val="12"/>
      <name val="Times New Roman"/>
      <family val="1"/>
    </font>
    <font>
      <b/>
      <i/>
      <sz val="10"/>
      <color indexed="53"/>
      <name val="Times New Roman"/>
      <family val="1"/>
    </font>
    <font>
      <b/>
      <sz val="16"/>
      <name val="Times New Roman"/>
      <family val="1"/>
    </font>
    <font>
      <sz val="16"/>
      <name val="Times New Roman"/>
      <family val="1"/>
    </font>
    <font>
      <b/>
      <i/>
      <sz val="10"/>
      <color indexed="39"/>
      <name val="Times New Roman"/>
      <family val="1"/>
    </font>
    <font>
      <sz val="10"/>
      <color indexed="16"/>
      <name val="Times New Roman"/>
      <family val="1"/>
    </font>
    <font>
      <sz val="10"/>
      <color indexed="12"/>
      <name val="Times New Roman"/>
      <family val="1"/>
    </font>
    <font>
      <sz val="9"/>
      <color indexed="8"/>
      <name val="Arial"/>
      <family val="2"/>
    </font>
    <font>
      <b/>
      <sz val="9"/>
      <color indexed="8"/>
      <name val="Arial"/>
      <family val="2"/>
    </font>
    <font>
      <b/>
      <sz val="9.5"/>
      <name val="Arial"/>
      <family val="2"/>
    </font>
    <font>
      <sz val="9.5"/>
      <name val="Arial"/>
      <family val="2"/>
    </font>
    <font>
      <vertAlign val="superscript"/>
      <sz val="9.5"/>
      <name val="Arial"/>
      <family val="2"/>
    </font>
    <font>
      <b/>
      <sz val="20"/>
      <name val="Arial"/>
      <family val="2"/>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2"/>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4405C3"/>
      <name val="Times New Roman"/>
      <family val="1"/>
    </font>
    <font>
      <sz val="10"/>
      <color rgb="FF4405C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color indexed="63"/>
      </bottom>
    </border>
    <border>
      <left style="thick"/>
      <right style="thick"/>
      <top>
        <color indexed="63"/>
      </top>
      <bottom style="thick"/>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style="thick"/>
      <right>
        <color indexed="63"/>
      </right>
      <top style="thick"/>
      <bottom style="thick"/>
    </border>
    <border>
      <left>
        <color indexed="63"/>
      </left>
      <right style="thick"/>
      <top style="thick"/>
      <bottom style="thick"/>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ck"/>
      <right>
        <color indexed="63"/>
      </right>
      <top style="dashed"/>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dashed"/>
      <right>
        <color indexed="63"/>
      </right>
      <top style="thick"/>
      <bottom style="dashed"/>
    </border>
    <border>
      <left>
        <color indexed="63"/>
      </left>
      <right style="dashed"/>
      <top style="thick"/>
      <bottom style="dashed"/>
    </border>
    <border>
      <left style="thin"/>
      <right style="thin"/>
      <top style="thin"/>
      <bottom>
        <color indexed="63"/>
      </bottom>
    </border>
    <border>
      <left style="thin"/>
      <right>
        <color indexed="63"/>
      </right>
      <top style="thin"/>
      <bottom>
        <color indexed="63"/>
      </bottom>
    </border>
    <border>
      <left style="double"/>
      <right>
        <color indexed="63"/>
      </right>
      <top style="double"/>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style="dashed"/>
      <right>
        <color indexed="63"/>
      </right>
      <top style="dashed"/>
      <bottom style="dashed"/>
    </border>
    <border>
      <left style="double"/>
      <right>
        <color indexed="63"/>
      </right>
      <top>
        <color indexed="63"/>
      </top>
      <bottom style="double"/>
    </border>
    <border>
      <left style="hair"/>
      <right>
        <color indexed="63"/>
      </right>
      <top style="hair"/>
      <bottom style="hair"/>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style="double"/>
      <top>
        <color indexed="63"/>
      </top>
      <bottom style="double"/>
    </border>
    <border>
      <left>
        <color indexed="63"/>
      </left>
      <right style="double"/>
      <top style="double"/>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style="hair"/>
      <top style="hair"/>
      <bottom style="hair"/>
    </border>
    <border>
      <left style="thick"/>
      <right>
        <color indexed="63"/>
      </right>
      <top>
        <color indexed="63"/>
      </top>
      <bottom>
        <color indexed="63"/>
      </bottom>
    </border>
    <border>
      <left style="thin"/>
      <right style="thin"/>
      <top style="thin"/>
      <bottom style="dashed"/>
    </border>
    <border>
      <left>
        <color indexed="63"/>
      </left>
      <right>
        <color indexed="63"/>
      </right>
      <top style="dashed"/>
      <bottom style="thin"/>
    </border>
    <border>
      <left style="hair"/>
      <right>
        <color indexed="63"/>
      </right>
      <top>
        <color indexed="63"/>
      </top>
      <bottom>
        <color indexed="63"/>
      </bottom>
    </border>
    <border>
      <left>
        <color indexed="63"/>
      </left>
      <right style="medium"/>
      <top style="thick"/>
      <bottom>
        <color indexed="63"/>
      </bottom>
    </border>
    <border>
      <left>
        <color indexed="63"/>
      </left>
      <right style="medium"/>
      <top>
        <color indexed="63"/>
      </top>
      <bottom style="thick"/>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style="thick"/>
    </border>
    <border>
      <left>
        <color indexed="63"/>
      </left>
      <right style="thick"/>
      <top style="dashed"/>
      <bottom style="thick"/>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style="thick"/>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1">
    <xf numFmtId="0" fontId="0" fillId="0" borderId="0" xfId="0" applyAlignment="1">
      <alignment/>
    </xf>
    <xf numFmtId="14" fontId="0" fillId="0" borderId="0" xfId="0" applyNumberFormat="1" applyBorder="1" applyAlignment="1">
      <alignment/>
    </xf>
    <xf numFmtId="9" fontId="0" fillId="0" borderId="0" xfId="60" applyFont="1" applyBorder="1" applyAlignment="1">
      <alignment/>
    </xf>
    <xf numFmtId="0" fontId="0" fillId="0" borderId="0" xfId="0" applyBorder="1" applyAlignment="1">
      <alignment/>
    </xf>
    <xf numFmtId="164" fontId="0" fillId="0" borderId="0" xfId="0" applyNumberFormat="1" applyBorder="1" applyAlignment="1">
      <alignment horizontal="left" wrapText="1"/>
    </xf>
    <xf numFmtId="9" fontId="0" fillId="0" borderId="0" xfId="0" applyNumberFormat="1" applyBorder="1" applyAlignment="1">
      <alignment/>
    </xf>
    <xf numFmtId="0" fontId="0" fillId="0" borderId="0" xfId="0" applyAlignment="1">
      <alignment horizontal="center"/>
    </xf>
    <xf numFmtId="166" fontId="0" fillId="0" borderId="0" xfId="0" applyNumberFormat="1" applyAlignment="1">
      <alignment horizontal="center"/>
    </xf>
    <xf numFmtId="9" fontId="0" fillId="0" borderId="0" xfId="60" applyFont="1" applyAlignment="1">
      <alignment horizontal="center"/>
    </xf>
    <xf numFmtId="8" fontId="0" fillId="0" borderId="0" xfId="0" applyNumberFormat="1" applyAlignment="1">
      <alignment/>
    </xf>
    <xf numFmtId="0" fontId="0" fillId="0" borderId="0" xfId="0" applyFill="1" applyBorder="1" applyAlignment="1">
      <alignment/>
    </xf>
    <xf numFmtId="164" fontId="0" fillId="0" borderId="0" xfId="0" applyNumberFormat="1" applyAlignment="1">
      <alignment horizontal="center"/>
    </xf>
    <xf numFmtId="8" fontId="0" fillId="0" borderId="0" xfId="0" applyNumberFormat="1" applyAlignment="1">
      <alignment horizontal="center"/>
    </xf>
    <xf numFmtId="8" fontId="2" fillId="0" borderId="0" xfId="0" applyNumberFormat="1" applyFont="1" applyAlignment="1">
      <alignment horizontal="center"/>
    </xf>
    <xf numFmtId="166"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xf>
    <xf numFmtId="8" fontId="3" fillId="33" borderId="10" xfId="0" applyNumberFormat="1" applyFont="1" applyFill="1" applyBorder="1" applyAlignment="1">
      <alignment horizontal="center"/>
    </xf>
    <xf numFmtId="8" fontId="3" fillId="33" borderId="11" xfId="0" applyNumberFormat="1" applyFont="1" applyFill="1" applyBorder="1" applyAlignment="1">
      <alignment horizontal="center"/>
    </xf>
    <xf numFmtId="8" fontId="2" fillId="0" borderId="12" xfId="0" applyNumberFormat="1" applyFont="1" applyBorder="1" applyAlignment="1">
      <alignment horizontal="center"/>
    </xf>
    <xf numFmtId="0" fontId="2" fillId="0" borderId="13" xfId="0" applyFont="1" applyBorder="1" applyAlignment="1">
      <alignment horizontal="center"/>
    </xf>
    <xf numFmtId="167" fontId="0" fillId="0" borderId="14" xfId="0" applyNumberFormat="1" applyBorder="1" applyAlignment="1">
      <alignment horizontal="center"/>
    </xf>
    <xf numFmtId="8" fontId="0" fillId="0" borderId="15"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166" fontId="0" fillId="0" borderId="16" xfId="0" applyNumberFormat="1" applyBorder="1" applyAlignment="1">
      <alignment horizontal="center"/>
    </xf>
    <xf numFmtId="8" fontId="0" fillId="0" borderId="17" xfId="0" applyNumberFormat="1" applyBorder="1" applyAlignment="1">
      <alignment horizontal="center"/>
    </xf>
    <xf numFmtId="0" fontId="2" fillId="0" borderId="0" xfId="0" applyFont="1" applyBorder="1" applyAlignment="1">
      <alignment/>
    </xf>
    <xf numFmtId="0" fontId="2" fillId="0" borderId="0" xfId="0" applyFont="1" applyFill="1" applyBorder="1" applyAlignment="1">
      <alignment/>
    </xf>
    <xf numFmtId="164" fontId="2" fillId="0" borderId="0" xfId="0" applyNumberFormat="1" applyFont="1" applyBorder="1" applyAlignment="1">
      <alignment horizontal="left" wrapText="1"/>
    </xf>
    <xf numFmtId="170" fontId="0" fillId="0" borderId="0" xfId="0" applyNumberFormat="1" applyAlignment="1">
      <alignment horizontal="left"/>
    </xf>
    <xf numFmtId="173" fontId="0" fillId="0" borderId="0" xfId="0" applyNumberFormat="1" applyBorder="1" applyAlignment="1">
      <alignment horizontal="left"/>
    </xf>
    <xf numFmtId="169" fontId="0" fillId="0" borderId="0" xfId="0" applyNumberFormat="1" applyAlignment="1">
      <alignment horizontal="center"/>
    </xf>
    <xf numFmtId="0" fontId="2" fillId="0" borderId="0" xfId="0" applyFont="1" applyBorder="1" applyAlignment="1">
      <alignment horizontal="center"/>
    </xf>
    <xf numFmtId="0" fontId="0" fillId="0" borderId="0" xfId="0" applyBorder="1" applyAlignment="1">
      <alignment horizontal="center"/>
    </xf>
    <xf numFmtId="14" fontId="0" fillId="0" borderId="18" xfId="0" applyNumberFormat="1" applyBorder="1" applyAlignment="1">
      <alignment/>
    </xf>
    <xf numFmtId="9" fontId="0" fillId="0" borderId="19" xfId="60" applyFont="1" applyBorder="1" applyAlignment="1">
      <alignment/>
    </xf>
    <xf numFmtId="0" fontId="0" fillId="0" borderId="19" xfId="0" applyBorder="1" applyAlignment="1">
      <alignment wrapText="1"/>
    </xf>
    <xf numFmtId="164" fontId="0" fillId="0" borderId="19" xfId="0" applyNumberFormat="1" applyBorder="1" applyAlignment="1">
      <alignment horizontal="left" wrapText="1"/>
    </xf>
    <xf numFmtId="174" fontId="0" fillId="0" borderId="20" xfId="0" applyNumberFormat="1" applyBorder="1" applyAlignment="1">
      <alignment wrapText="1"/>
    </xf>
    <xf numFmtId="14" fontId="0" fillId="0" borderId="21" xfId="0" applyNumberFormat="1" applyBorder="1" applyAlignment="1">
      <alignment/>
    </xf>
    <xf numFmtId="9" fontId="0" fillId="0" borderId="22" xfId="60" applyFont="1" applyBorder="1" applyAlignment="1">
      <alignment/>
    </xf>
    <xf numFmtId="0" fontId="0" fillId="0" borderId="22" xfId="0" applyBorder="1" applyAlignment="1">
      <alignment wrapText="1"/>
    </xf>
    <xf numFmtId="164" fontId="0" fillId="0" borderId="22" xfId="0" applyNumberFormat="1" applyBorder="1" applyAlignment="1">
      <alignment horizontal="left" wrapText="1"/>
    </xf>
    <xf numFmtId="174" fontId="0" fillId="0" borderId="23" xfId="0" applyNumberFormat="1" applyBorder="1" applyAlignment="1">
      <alignment wrapText="1"/>
    </xf>
    <xf numFmtId="0" fontId="7" fillId="0" borderId="0" xfId="0" applyFont="1" applyAlignment="1">
      <alignment/>
    </xf>
    <xf numFmtId="0" fontId="6" fillId="0" borderId="0" xfId="0" applyFont="1" applyAlignment="1">
      <alignment/>
    </xf>
    <xf numFmtId="0" fontId="6" fillId="34" borderId="0" xfId="0" applyFont="1" applyFill="1" applyAlignment="1" applyProtection="1">
      <alignment horizontal="center"/>
      <protection locked="0"/>
    </xf>
    <xf numFmtId="0" fontId="6" fillId="34" borderId="0" xfId="0" applyFont="1" applyFill="1" applyAlignment="1" applyProtection="1">
      <alignment/>
      <protection locked="0"/>
    </xf>
    <xf numFmtId="0" fontId="12" fillId="0" borderId="0" xfId="53" applyFont="1" applyAlignment="1" applyProtection="1">
      <alignment/>
      <protection/>
    </xf>
    <xf numFmtId="165" fontId="11" fillId="34" borderId="24" xfId="0" applyNumberFormat="1" applyFont="1" applyFill="1" applyBorder="1" applyAlignment="1" applyProtection="1">
      <alignment horizontal="center"/>
      <protection locked="0"/>
    </xf>
    <xf numFmtId="0" fontId="11" fillId="34" borderId="25" xfId="0" applyFont="1" applyFill="1" applyBorder="1" applyAlignment="1" applyProtection="1">
      <alignment/>
      <protection locked="0"/>
    </xf>
    <xf numFmtId="0" fontId="11" fillId="0" borderId="26" xfId="0" applyFont="1" applyBorder="1" applyAlignment="1" applyProtection="1">
      <alignment/>
      <protection/>
    </xf>
    <xf numFmtId="165" fontId="11" fillId="0" borderId="27" xfId="0" applyNumberFormat="1" applyFont="1" applyFill="1" applyBorder="1" applyAlignment="1" applyProtection="1">
      <alignment horizontal="center"/>
      <protection/>
    </xf>
    <xf numFmtId="0" fontId="11" fillId="0" borderId="28" xfId="0" applyFont="1" applyBorder="1" applyAlignment="1" applyProtection="1">
      <alignment/>
      <protection/>
    </xf>
    <xf numFmtId="165" fontId="11" fillId="0" borderId="29" xfId="0" applyNumberFormat="1" applyFont="1" applyFill="1" applyBorder="1" applyAlignment="1" applyProtection="1">
      <alignment horizontal="center"/>
      <protection/>
    </xf>
    <xf numFmtId="0" fontId="17" fillId="0" borderId="0" xfId="0" applyFont="1" applyAlignment="1">
      <alignment/>
    </xf>
    <xf numFmtId="0" fontId="6" fillId="0" borderId="0" xfId="0" applyFont="1" applyAlignment="1">
      <alignment vertical="top"/>
    </xf>
    <xf numFmtId="0" fontId="6" fillId="0" borderId="0" xfId="0" applyFont="1" applyAlignment="1">
      <alignment horizontal="justify" wrapText="1"/>
    </xf>
    <xf numFmtId="180" fontId="0" fillId="0" borderId="0" xfId="0" applyNumberFormat="1" applyBorder="1" applyAlignment="1">
      <alignment horizontal="left"/>
    </xf>
    <xf numFmtId="181" fontId="0" fillId="0" borderId="0" xfId="0" applyNumberFormat="1" applyBorder="1" applyAlignment="1">
      <alignment horizontal="left"/>
    </xf>
    <xf numFmtId="182" fontId="0" fillId="0" borderId="0" xfId="0" applyNumberFormat="1" applyBorder="1" applyAlignment="1">
      <alignment horizontal="left"/>
    </xf>
    <xf numFmtId="183" fontId="0" fillId="0" borderId="0" xfId="0" applyNumberFormat="1" applyBorder="1" applyAlignment="1">
      <alignment horizontal="left"/>
    </xf>
    <xf numFmtId="184" fontId="0" fillId="0" borderId="0" xfId="0" applyNumberFormat="1" applyBorder="1" applyAlignment="1">
      <alignment horizontal="left"/>
    </xf>
    <xf numFmtId="185" fontId="0" fillId="0" borderId="0" xfId="0" applyNumberFormat="1" applyBorder="1" applyAlignment="1">
      <alignment horizontal="left"/>
    </xf>
    <xf numFmtId="186" fontId="0" fillId="0" borderId="0" xfId="0" applyNumberFormat="1" applyBorder="1" applyAlignment="1">
      <alignment horizontal="left"/>
    </xf>
    <xf numFmtId="187" fontId="0" fillId="0" borderId="0" xfId="0" applyNumberFormat="1" applyBorder="1" applyAlignment="1">
      <alignment horizontal="left"/>
    </xf>
    <xf numFmtId="188" fontId="0" fillId="0" borderId="0" xfId="0" applyNumberFormat="1" applyBorder="1" applyAlignment="1">
      <alignment horizontal="left"/>
    </xf>
    <xf numFmtId="189" fontId="0" fillId="0" borderId="0" xfId="0" applyNumberFormat="1" applyBorder="1" applyAlignment="1">
      <alignment horizontal="left"/>
    </xf>
    <xf numFmtId="190" fontId="0" fillId="0" borderId="0" xfId="0" applyNumberFormat="1" applyBorder="1" applyAlignment="1">
      <alignment horizontal="left"/>
    </xf>
    <xf numFmtId="191" fontId="0" fillId="0" borderId="0" xfId="0" applyNumberFormat="1" applyBorder="1" applyAlignment="1">
      <alignment horizontal="left"/>
    </xf>
    <xf numFmtId="192" fontId="0" fillId="0" borderId="0" xfId="0" applyNumberFormat="1" applyBorder="1" applyAlignment="1">
      <alignment horizontal="left"/>
    </xf>
    <xf numFmtId="193" fontId="0" fillId="0" borderId="0" xfId="0" applyNumberFormat="1" applyBorder="1" applyAlignment="1">
      <alignment horizontal="left"/>
    </xf>
    <xf numFmtId="194" fontId="0" fillId="0" borderId="0" xfId="0" applyNumberFormat="1" applyBorder="1" applyAlignment="1">
      <alignment horizontal="left"/>
    </xf>
    <xf numFmtId="195" fontId="0" fillId="0" borderId="0" xfId="0" applyNumberFormat="1" applyBorder="1" applyAlignment="1">
      <alignment horizontal="left"/>
    </xf>
    <xf numFmtId="196" fontId="0" fillId="0" borderId="0" xfId="0" applyNumberFormat="1" applyBorder="1" applyAlignment="1">
      <alignment horizontal="left"/>
    </xf>
    <xf numFmtId="197" fontId="0" fillId="0" borderId="0" xfId="0" applyNumberFormat="1" applyBorder="1" applyAlignment="1">
      <alignment horizontal="left"/>
    </xf>
    <xf numFmtId="198" fontId="0" fillId="0" borderId="0" xfId="0" applyNumberFormat="1" applyBorder="1" applyAlignment="1">
      <alignment horizontal="left"/>
    </xf>
    <xf numFmtId="199" fontId="0" fillId="0" borderId="0" xfId="0" applyNumberFormat="1" applyBorder="1" applyAlignment="1">
      <alignment horizontal="left"/>
    </xf>
    <xf numFmtId="200" fontId="0" fillId="0" borderId="0" xfId="0" applyNumberFormat="1" applyBorder="1" applyAlignment="1">
      <alignment horizontal="left"/>
    </xf>
    <xf numFmtId="201" fontId="0" fillId="0" borderId="0" xfId="0" applyNumberFormat="1" applyBorder="1" applyAlignment="1">
      <alignment horizontal="left"/>
    </xf>
    <xf numFmtId="202" fontId="0" fillId="0" borderId="0" xfId="0" applyNumberFormat="1" applyBorder="1" applyAlignment="1">
      <alignment horizontal="left"/>
    </xf>
    <xf numFmtId="203" fontId="0" fillId="0" borderId="0" xfId="0" applyNumberFormat="1" applyBorder="1" applyAlignment="1">
      <alignment horizontal="left"/>
    </xf>
    <xf numFmtId="204" fontId="0" fillId="0" borderId="0" xfId="0" applyNumberFormat="1" applyBorder="1" applyAlignment="1">
      <alignment horizontal="left"/>
    </xf>
    <xf numFmtId="205" fontId="0" fillId="0" borderId="0" xfId="0" applyNumberFormat="1" applyBorder="1" applyAlignment="1">
      <alignment horizontal="left"/>
    </xf>
    <xf numFmtId="206" fontId="0" fillId="0" borderId="0" xfId="0" applyNumberFormat="1" applyBorder="1" applyAlignment="1">
      <alignment horizontal="left"/>
    </xf>
    <xf numFmtId="207" fontId="0" fillId="0" borderId="0" xfId="0" applyNumberFormat="1" applyBorder="1" applyAlignment="1">
      <alignment horizontal="left"/>
    </xf>
    <xf numFmtId="208" fontId="0" fillId="0" borderId="0" xfId="0" applyNumberFormat="1" applyBorder="1" applyAlignment="1">
      <alignment horizontal="left"/>
    </xf>
    <xf numFmtId="209" fontId="0" fillId="0" borderId="0" xfId="0" applyNumberFormat="1" applyBorder="1" applyAlignment="1">
      <alignment horizontal="left"/>
    </xf>
    <xf numFmtId="210" fontId="0" fillId="0" borderId="0" xfId="0" applyNumberFormat="1" applyBorder="1" applyAlignment="1">
      <alignment horizontal="left"/>
    </xf>
    <xf numFmtId="211" fontId="0" fillId="0" borderId="0" xfId="0" applyNumberFormat="1" applyBorder="1" applyAlignment="1">
      <alignment horizontal="left"/>
    </xf>
    <xf numFmtId="212" fontId="0" fillId="0" borderId="0" xfId="0" applyNumberFormat="1" applyBorder="1" applyAlignment="1">
      <alignment horizontal="left"/>
    </xf>
    <xf numFmtId="213" fontId="0" fillId="0" borderId="0" xfId="0" applyNumberFormat="1" applyBorder="1" applyAlignment="1">
      <alignment horizontal="left"/>
    </xf>
    <xf numFmtId="214" fontId="0" fillId="0" borderId="0" xfId="0" applyNumberFormat="1" applyBorder="1" applyAlignment="1">
      <alignment horizontal="left"/>
    </xf>
    <xf numFmtId="215" fontId="0" fillId="0" borderId="0" xfId="0" applyNumberFormat="1" applyBorder="1" applyAlignment="1">
      <alignment horizontal="left"/>
    </xf>
    <xf numFmtId="216" fontId="0" fillId="0" borderId="0" xfId="0" applyNumberFormat="1" applyBorder="1" applyAlignment="1">
      <alignment horizontal="left"/>
    </xf>
    <xf numFmtId="217" fontId="0" fillId="0" borderId="0" xfId="0" applyNumberFormat="1" applyBorder="1" applyAlignment="1">
      <alignment horizontal="left"/>
    </xf>
    <xf numFmtId="218" fontId="0" fillId="0" borderId="0" xfId="0" applyNumberFormat="1" applyBorder="1" applyAlignment="1">
      <alignment horizontal="left"/>
    </xf>
    <xf numFmtId="219" fontId="0" fillId="0" borderId="0" xfId="0" applyNumberFormat="1" applyBorder="1" applyAlignment="1">
      <alignment horizontal="left"/>
    </xf>
    <xf numFmtId="220" fontId="0" fillId="0" borderId="0" xfId="0" applyNumberFormat="1" applyBorder="1" applyAlignment="1">
      <alignment horizontal="left"/>
    </xf>
    <xf numFmtId="221" fontId="0" fillId="0" borderId="0" xfId="0" applyNumberFormat="1" applyBorder="1" applyAlignment="1">
      <alignment horizontal="left"/>
    </xf>
    <xf numFmtId="222" fontId="0" fillId="0" borderId="0" xfId="0" applyNumberFormat="1" applyBorder="1" applyAlignment="1">
      <alignment horizontal="left"/>
    </xf>
    <xf numFmtId="223" fontId="0" fillId="0" borderId="0" xfId="0" applyNumberFormat="1" applyBorder="1" applyAlignment="1">
      <alignment horizontal="left"/>
    </xf>
    <xf numFmtId="224" fontId="0" fillId="0" borderId="0" xfId="0" applyNumberFormat="1" applyBorder="1" applyAlignment="1">
      <alignment horizontal="left"/>
    </xf>
    <xf numFmtId="225" fontId="0" fillId="0" borderId="0" xfId="0" applyNumberFormat="1" applyBorder="1" applyAlignment="1">
      <alignment horizontal="left"/>
    </xf>
    <xf numFmtId="226" fontId="0" fillId="0" borderId="0" xfId="0" applyNumberFormat="1" applyBorder="1" applyAlignment="1">
      <alignment horizontal="left"/>
    </xf>
    <xf numFmtId="227" fontId="0" fillId="0" borderId="0" xfId="0" applyNumberFormat="1" applyBorder="1" applyAlignment="1">
      <alignment horizontal="left"/>
    </xf>
    <xf numFmtId="228" fontId="0" fillId="0" borderId="0" xfId="0" applyNumberFormat="1" applyBorder="1" applyAlignment="1">
      <alignment horizontal="left"/>
    </xf>
    <xf numFmtId="229" fontId="0" fillId="0" borderId="0" xfId="0" applyNumberFormat="1" applyBorder="1" applyAlignment="1">
      <alignment horizontal="left"/>
    </xf>
    <xf numFmtId="230" fontId="0" fillId="0" borderId="0" xfId="0" applyNumberFormat="1" applyBorder="1" applyAlignment="1">
      <alignment horizontal="left"/>
    </xf>
    <xf numFmtId="0" fontId="22" fillId="0" borderId="0" xfId="0" applyFont="1" applyAlignment="1">
      <alignment horizontal="left"/>
    </xf>
    <xf numFmtId="0" fontId="21" fillId="0" borderId="0" xfId="0" applyFont="1" applyAlignment="1">
      <alignment horizontal="left" indent="1"/>
    </xf>
    <xf numFmtId="0" fontId="21" fillId="0" borderId="0" xfId="0" applyFont="1" applyAlignment="1">
      <alignment horizontal="left"/>
    </xf>
    <xf numFmtId="231" fontId="0" fillId="0" borderId="0" xfId="0" applyNumberFormat="1" applyFill="1" applyBorder="1" applyAlignment="1">
      <alignment horizontal="left"/>
    </xf>
    <xf numFmtId="164" fontId="4" fillId="0" borderId="30" xfId="53" applyNumberFormat="1" applyBorder="1" applyAlignment="1" applyProtection="1">
      <alignment horizontal="center"/>
      <protection/>
    </xf>
    <xf numFmtId="0" fontId="23" fillId="0" borderId="0" xfId="0" applyFont="1" applyAlignment="1">
      <alignment wrapText="1"/>
    </xf>
    <xf numFmtId="0" fontId="24" fillId="0" borderId="0" xfId="0" applyFont="1" applyAlignment="1">
      <alignment wrapText="1"/>
    </xf>
    <xf numFmtId="233" fontId="0" fillId="0" borderId="0" xfId="0" applyNumberFormat="1" applyBorder="1" applyAlignment="1">
      <alignment horizontal="center"/>
    </xf>
    <xf numFmtId="0" fontId="0" fillId="0" borderId="0" xfId="0" applyAlignment="1">
      <alignment/>
    </xf>
    <xf numFmtId="0" fontId="11" fillId="0" borderId="31" xfId="0" applyFont="1" applyBorder="1" applyAlignment="1" applyProtection="1">
      <alignment/>
      <protection/>
    </xf>
    <xf numFmtId="165" fontId="11" fillId="0" borderId="32" xfId="0" applyNumberFormat="1" applyFont="1" applyFill="1" applyBorder="1" applyAlignment="1" applyProtection="1">
      <alignment horizontal="center"/>
      <protection/>
    </xf>
    <xf numFmtId="0" fontId="26" fillId="0" borderId="0" xfId="0" applyFont="1" applyAlignment="1">
      <alignment/>
    </xf>
    <xf numFmtId="0" fontId="0" fillId="0" borderId="0" xfId="0" applyBorder="1" applyAlignment="1">
      <alignment wrapText="1"/>
    </xf>
    <xf numFmtId="174" fontId="0" fillId="0" borderId="0" xfId="0" applyNumberFormat="1" applyBorder="1" applyAlignment="1">
      <alignment wrapText="1"/>
    </xf>
    <xf numFmtId="180" fontId="0" fillId="0" borderId="0" xfId="0" applyNumberFormat="1" applyFont="1" applyBorder="1" applyAlignment="1">
      <alignment horizontal="left"/>
    </xf>
    <xf numFmtId="0" fontId="0" fillId="0" borderId="19" xfId="0" applyFont="1" applyBorder="1" applyAlignment="1">
      <alignment wrapText="1"/>
    </xf>
    <xf numFmtId="0" fontId="0" fillId="0" borderId="0" xfId="0" applyFill="1" applyBorder="1" applyAlignment="1">
      <alignment wrapText="1"/>
    </xf>
    <xf numFmtId="0" fontId="6" fillId="0" borderId="0" xfId="0" applyFont="1" applyAlignment="1" applyProtection="1">
      <alignment horizontal="center"/>
      <protection/>
    </xf>
    <xf numFmtId="0" fontId="7"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10" fillId="0" borderId="0" xfId="0" applyFont="1" applyAlignment="1" applyProtection="1">
      <alignment/>
      <protection/>
    </xf>
    <xf numFmtId="164" fontId="6" fillId="0" borderId="0" xfId="0" applyNumberFormat="1" applyFont="1" applyAlignment="1" applyProtection="1">
      <alignment horizontal="center"/>
      <protection/>
    </xf>
    <xf numFmtId="0" fontId="20" fillId="0" borderId="0" xfId="0" applyFont="1" applyAlignment="1" applyProtection="1">
      <alignment/>
      <protection/>
    </xf>
    <xf numFmtId="0" fontId="11" fillId="0" borderId="33" xfId="0" applyFont="1" applyBorder="1" applyAlignment="1" applyProtection="1">
      <alignment/>
      <protection/>
    </xf>
    <xf numFmtId="0" fontId="11" fillId="0" borderId="34" xfId="0" applyFont="1" applyBorder="1" applyAlignment="1" applyProtection="1">
      <alignment/>
      <protection/>
    </xf>
    <xf numFmtId="0" fontId="7" fillId="0" borderId="35" xfId="0" applyFont="1" applyBorder="1" applyAlignment="1" applyProtection="1">
      <alignment/>
      <protection/>
    </xf>
    <xf numFmtId="0" fontId="11" fillId="0" borderId="36" xfId="0" applyFont="1" applyBorder="1" applyAlignment="1" applyProtection="1">
      <alignment/>
      <protection/>
    </xf>
    <xf numFmtId="0" fontId="11" fillId="0" borderId="37" xfId="0" applyFont="1" applyBorder="1" applyAlignment="1" applyProtection="1">
      <alignment/>
      <protection/>
    </xf>
    <xf numFmtId="0" fontId="7" fillId="0" borderId="38" xfId="0" applyFont="1" applyBorder="1" applyAlignment="1" applyProtection="1">
      <alignment/>
      <protection/>
    </xf>
    <xf numFmtId="0" fontId="19" fillId="0" borderId="0" xfId="0" applyFont="1" applyAlignment="1" applyProtection="1">
      <alignment horizontal="left"/>
      <protection/>
    </xf>
    <xf numFmtId="0" fontId="11" fillId="0" borderId="39" xfId="0" applyFont="1" applyBorder="1" applyAlignment="1" applyProtection="1">
      <alignment/>
      <protection/>
    </xf>
    <xf numFmtId="171" fontId="7" fillId="0" borderId="0" xfId="0" applyNumberFormat="1" applyFont="1" applyBorder="1" applyAlignment="1" applyProtection="1">
      <alignment horizontal="left"/>
      <protection/>
    </xf>
    <xf numFmtId="0" fontId="13" fillId="0" borderId="40" xfId="0" applyFont="1" applyBorder="1" applyAlignment="1" applyProtection="1">
      <alignment horizontal="center"/>
      <protection/>
    </xf>
    <xf numFmtId="9" fontId="13" fillId="0" borderId="41" xfId="60" applyFont="1" applyBorder="1" applyAlignment="1" applyProtection="1">
      <alignment horizontal="center"/>
      <protection/>
    </xf>
    <xf numFmtId="0" fontId="11" fillId="0" borderId="0" xfId="0" applyFont="1" applyAlignment="1" applyProtection="1">
      <alignment/>
      <protection/>
    </xf>
    <xf numFmtId="0" fontId="7" fillId="0" borderId="0" xfId="0" applyFont="1" applyBorder="1" applyAlignment="1" applyProtection="1">
      <alignment/>
      <protection/>
    </xf>
    <xf numFmtId="0" fontId="7" fillId="0" borderId="42" xfId="0" applyFont="1" applyBorder="1" applyAlignment="1" applyProtection="1">
      <alignment horizontal="center"/>
      <protection/>
    </xf>
    <xf numFmtId="0" fontId="7" fillId="0" borderId="42" xfId="0" applyFont="1" applyBorder="1" applyAlignment="1" applyProtection="1">
      <alignment/>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6" fillId="0" borderId="43" xfId="0" applyFont="1" applyBorder="1" applyAlignment="1" applyProtection="1">
      <alignment/>
      <protection/>
    </xf>
    <xf numFmtId="0" fontId="6" fillId="0" borderId="0" xfId="0" applyFont="1" applyBorder="1" applyAlignment="1" applyProtection="1">
      <alignment horizontal="right"/>
      <protection/>
    </xf>
    <xf numFmtId="0" fontId="11" fillId="0" borderId="44" xfId="0" applyFont="1" applyBorder="1" applyAlignment="1" applyProtection="1">
      <alignment horizontal="center"/>
      <protection/>
    </xf>
    <xf numFmtId="0" fontId="6" fillId="0" borderId="45" xfId="0" applyFont="1" applyBorder="1" applyAlignment="1" applyProtection="1">
      <alignment/>
      <protection/>
    </xf>
    <xf numFmtId="0" fontId="11" fillId="0" borderId="30" xfId="0" applyFont="1" applyBorder="1" applyAlignment="1" applyProtection="1">
      <alignment horizontal="center"/>
      <protection/>
    </xf>
    <xf numFmtId="8" fontId="11" fillId="0" borderId="46" xfId="0" applyNumberFormat="1" applyFont="1" applyBorder="1" applyAlignment="1" applyProtection="1">
      <alignment horizontal="center"/>
      <protection/>
    </xf>
    <xf numFmtId="0" fontId="11" fillId="0" borderId="25" xfId="0" applyFont="1" applyBorder="1" applyAlignment="1" applyProtection="1">
      <alignment/>
      <protection/>
    </xf>
    <xf numFmtId="0" fontId="11" fillId="0" borderId="30" xfId="0" applyFont="1" applyBorder="1" applyAlignment="1" applyProtection="1">
      <alignment horizontal="center" vertical="center"/>
      <protection/>
    </xf>
    <xf numFmtId="172" fontId="11" fillId="0" borderId="46" xfId="0" applyNumberFormat="1" applyFont="1" applyBorder="1" applyAlignment="1" applyProtection="1">
      <alignment horizontal="center" vertical="center"/>
      <protection/>
    </xf>
    <xf numFmtId="0" fontId="6" fillId="0" borderId="47" xfId="0" applyFont="1" applyBorder="1" applyAlignment="1" applyProtection="1">
      <alignment/>
      <protection/>
    </xf>
    <xf numFmtId="164" fontId="6" fillId="0" borderId="30" xfId="0" applyNumberFormat="1" applyFont="1" applyBorder="1" applyAlignment="1" applyProtection="1">
      <alignment horizontal="center"/>
      <protection/>
    </xf>
    <xf numFmtId="0" fontId="6" fillId="0" borderId="46" xfId="0" applyFont="1" applyBorder="1" applyAlignment="1" applyProtection="1">
      <alignment/>
      <protection/>
    </xf>
    <xf numFmtId="0" fontId="6" fillId="0" borderId="14" xfId="0" applyFont="1" applyBorder="1" applyAlignment="1" applyProtection="1">
      <alignment/>
      <protection/>
    </xf>
    <xf numFmtId="0" fontId="15" fillId="0" borderId="0" xfId="0" applyFont="1" applyAlignment="1" applyProtection="1">
      <alignment/>
      <protection/>
    </xf>
    <xf numFmtId="0" fontId="6" fillId="0" borderId="16" xfId="0" applyFont="1" applyBorder="1" applyAlignment="1" applyProtection="1">
      <alignment horizontal="left"/>
      <protection/>
    </xf>
    <xf numFmtId="0" fontId="7" fillId="0" borderId="48" xfId="0" applyFont="1" applyBorder="1" applyAlignment="1" applyProtection="1">
      <alignment/>
      <protection/>
    </xf>
    <xf numFmtId="8" fontId="16" fillId="33" borderId="49" xfId="0" applyNumberFormat="1" applyFont="1" applyFill="1" applyBorder="1" applyAlignment="1" applyProtection="1">
      <alignment horizontal="center"/>
      <protection/>
    </xf>
    <xf numFmtId="8" fontId="6" fillId="0" borderId="43" xfId="0" applyNumberFormat="1" applyFont="1" applyBorder="1" applyAlignment="1" applyProtection="1">
      <alignment horizontal="right"/>
      <protection/>
    </xf>
    <xf numFmtId="0" fontId="6" fillId="0" borderId="45" xfId="0" applyFont="1" applyBorder="1" applyAlignment="1" applyProtection="1">
      <alignment horizontal="right"/>
      <protection/>
    </xf>
    <xf numFmtId="164" fontId="11" fillId="0" borderId="50" xfId="0" applyNumberFormat="1" applyFont="1" applyBorder="1" applyAlignment="1" applyProtection="1">
      <alignment horizontal="center"/>
      <protection/>
    </xf>
    <xf numFmtId="0" fontId="0" fillId="0" borderId="0" xfId="0" applyAlignment="1" applyProtection="1">
      <alignment/>
      <protection/>
    </xf>
    <xf numFmtId="0" fontId="7" fillId="0" borderId="47" xfId="0" applyFont="1" applyBorder="1" applyAlignment="1" applyProtection="1">
      <alignment horizontal="right"/>
      <protection/>
    </xf>
    <xf numFmtId="0" fontId="18" fillId="0" borderId="0" xfId="0" applyFont="1" applyAlignment="1" applyProtection="1">
      <alignment wrapText="1"/>
      <protection/>
    </xf>
    <xf numFmtId="0" fontId="0" fillId="0" borderId="0" xfId="0" applyAlignment="1" applyProtection="1">
      <alignment wrapText="1"/>
      <protection/>
    </xf>
    <xf numFmtId="0" fontId="6" fillId="0" borderId="26" xfId="0" applyFont="1" applyBorder="1" applyAlignment="1" applyProtection="1">
      <alignment/>
      <protection/>
    </xf>
    <xf numFmtId="0" fontId="6" fillId="0" borderId="51" xfId="0" applyFont="1" applyBorder="1" applyAlignment="1" applyProtection="1">
      <alignment horizontal="center"/>
      <protection/>
    </xf>
    <xf numFmtId="0" fontId="6" fillId="0" borderId="28" xfId="0" applyFont="1" applyBorder="1" applyAlignment="1" applyProtection="1">
      <alignment/>
      <protection/>
    </xf>
    <xf numFmtId="0" fontId="6" fillId="0" borderId="0" xfId="0" applyFont="1" applyBorder="1" applyAlignment="1" applyProtection="1">
      <alignment horizontal="center"/>
      <protection/>
    </xf>
    <xf numFmtId="0" fontId="17" fillId="0" borderId="0" xfId="0" applyFont="1" applyAlignment="1" applyProtection="1">
      <alignment/>
      <protection/>
    </xf>
    <xf numFmtId="0" fontId="6" fillId="0" borderId="52" xfId="0" applyFont="1" applyBorder="1" applyAlignment="1" applyProtection="1">
      <alignment/>
      <protection/>
    </xf>
    <xf numFmtId="0" fontId="6" fillId="0" borderId="53" xfId="0" applyFont="1" applyBorder="1" applyAlignment="1" applyProtection="1">
      <alignment horizontal="center"/>
      <protection/>
    </xf>
    <xf numFmtId="0" fontId="7" fillId="0" borderId="0" xfId="0" applyFont="1" applyAlignment="1" applyProtection="1">
      <alignment vertical="top"/>
      <protection/>
    </xf>
    <xf numFmtId="0" fontId="6" fillId="0" borderId="0" xfId="0" applyFont="1" applyAlignment="1" applyProtection="1">
      <alignment vertical="top"/>
      <protection/>
    </xf>
    <xf numFmtId="164" fontId="0" fillId="0" borderId="0" xfId="0" applyNumberFormat="1" applyAlignment="1" applyProtection="1">
      <alignment horizontal="center"/>
      <protection/>
    </xf>
    <xf numFmtId="0" fontId="6" fillId="0" borderId="0" xfId="0" applyFont="1" applyAlignment="1" applyProtection="1">
      <alignment horizontal="center" vertical="top"/>
      <protection/>
    </xf>
    <xf numFmtId="0" fontId="0" fillId="0" borderId="0" xfId="0" applyAlignment="1" applyProtection="1">
      <alignment horizontal="center"/>
      <protection/>
    </xf>
    <xf numFmtId="0" fontId="6" fillId="0" borderId="0" xfId="0" applyFont="1" applyAlignment="1" applyProtection="1">
      <alignment horizontal="justify" vertical="top" wrapText="1"/>
      <protection/>
    </xf>
    <xf numFmtId="0" fontId="0" fillId="0" borderId="25" xfId="0" applyFont="1" applyBorder="1" applyAlignment="1" applyProtection="1">
      <alignment/>
      <protection/>
    </xf>
    <xf numFmtId="0" fontId="0" fillId="0" borderId="54" xfId="0" applyBorder="1" applyAlignment="1" applyProtection="1">
      <alignment/>
      <protection/>
    </xf>
    <xf numFmtId="0" fontId="0" fillId="0" borderId="54" xfId="0" applyBorder="1" applyAlignment="1" applyProtection="1">
      <alignment/>
      <protection/>
    </xf>
    <xf numFmtId="164" fontId="0" fillId="0" borderId="54" xfId="0" applyNumberFormat="1" applyBorder="1" applyAlignment="1" applyProtection="1">
      <alignment horizontal="center"/>
      <protection/>
    </xf>
    <xf numFmtId="0" fontId="0" fillId="0" borderId="24" xfId="0" applyBorder="1" applyAlignment="1" applyProtection="1">
      <alignment/>
      <protection/>
    </xf>
    <xf numFmtId="0" fontId="0" fillId="0" borderId="28"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164" fontId="0" fillId="0" borderId="0" xfId="0" applyNumberFormat="1" applyBorder="1" applyAlignment="1" applyProtection="1">
      <alignment horizontal="center"/>
      <protection/>
    </xf>
    <xf numFmtId="8" fontId="6" fillId="0" borderId="29" xfId="0" applyNumberFormat="1" applyFont="1" applyBorder="1" applyAlignment="1" applyProtection="1">
      <alignment horizontal="center"/>
      <protection/>
    </xf>
    <xf numFmtId="0" fontId="0" fillId="0" borderId="53" xfId="0" applyBorder="1" applyAlignment="1" applyProtection="1">
      <alignment/>
      <protection/>
    </xf>
    <xf numFmtId="0" fontId="6" fillId="0" borderId="53" xfId="0" applyFont="1" applyBorder="1" applyAlignment="1" applyProtection="1">
      <alignment horizontal="justify" vertical="top" wrapText="1"/>
      <protection/>
    </xf>
    <xf numFmtId="8" fontId="6" fillId="0" borderId="55" xfId="0" applyNumberFormat="1" applyFont="1" applyBorder="1" applyAlignment="1" applyProtection="1">
      <alignment horizontal="center"/>
      <protection/>
    </xf>
    <xf numFmtId="0" fontId="6" fillId="0" borderId="0" xfId="0" applyFont="1" applyAlignment="1" applyProtection="1">
      <alignment horizontal="justify" wrapText="1"/>
      <protection/>
    </xf>
    <xf numFmtId="0" fontId="0" fillId="0" borderId="0" xfId="0" applyFont="1" applyFill="1" applyBorder="1" applyAlignment="1">
      <alignment wrapText="1"/>
    </xf>
    <xf numFmtId="14" fontId="0" fillId="35" borderId="0" xfId="0" applyNumberFormat="1" applyFill="1" applyBorder="1" applyAlignment="1">
      <alignment/>
    </xf>
    <xf numFmtId="9" fontId="0" fillId="35" borderId="0" xfId="0" applyNumberFormat="1" applyFill="1" applyBorder="1" applyAlignment="1">
      <alignment/>
    </xf>
    <xf numFmtId="0" fontId="0" fillId="35" borderId="0" xfId="0" applyFill="1" applyBorder="1" applyAlignment="1">
      <alignment/>
    </xf>
    <xf numFmtId="0" fontId="0" fillId="35" borderId="0" xfId="0" applyFont="1" applyFill="1" applyBorder="1" applyAlignment="1">
      <alignment wrapText="1"/>
    </xf>
    <xf numFmtId="235" fontId="11" fillId="0" borderId="0" xfId="0" applyNumberFormat="1" applyFont="1" applyAlignment="1" applyProtection="1">
      <alignment/>
      <protection/>
    </xf>
    <xf numFmtId="234" fontId="11" fillId="0" borderId="0" xfId="0" applyNumberFormat="1" applyFont="1" applyAlignment="1" applyProtection="1">
      <alignment horizontal="right" vertical="center"/>
      <protection/>
    </xf>
    <xf numFmtId="235" fontId="6" fillId="0" borderId="42" xfId="0" applyNumberFormat="1" applyFont="1" applyBorder="1" applyAlignment="1" applyProtection="1">
      <alignment horizontal="center"/>
      <protection/>
    </xf>
    <xf numFmtId="179" fontId="16" fillId="33" borderId="56" xfId="0" applyNumberFormat="1" applyFont="1" applyFill="1" applyBorder="1" applyAlignment="1" applyProtection="1">
      <alignment horizontal="center"/>
      <protection/>
    </xf>
    <xf numFmtId="235" fontId="6" fillId="0" borderId="27" xfId="0" applyNumberFormat="1" applyFont="1" applyBorder="1" applyAlignment="1" applyProtection="1">
      <alignment horizontal="center"/>
      <protection/>
    </xf>
    <xf numFmtId="235" fontId="6" fillId="0" borderId="29" xfId="0" applyNumberFormat="1" applyFont="1" applyBorder="1" applyAlignment="1" applyProtection="1">
      <alignment horizontal="center"/>
      <protection/>
    </xf>
    <xf numFmtId="235" fontId="6" fillId="0" borderId="55" xfId="0" applyNumberFormat="1" applyFont="1" applyBorder="1" applyAlignment="1" applyProtection="1">
      <alignment horizontal="center"/>
      <protection/>
    </xf>
    <xf numFmtId="235" fontId="11" fillId="0" borderId="57" xfId="0" applyNumberFormat="1" applyFont="1" applyBorder="1" applyAlignment="1" applyProtection="1">
      <alignment horizontal="center"/>
      <protection/>
    </xf>
    <xf numFmtId="0" fontId="11" fillId="0" borderId="30" xfId="0" applyFont="1" applyBorder="1" applyAlignment="1" applyProtection="1">
      <alignment/>
      <protection/>
    </xf>
    <xf numFmtId="235" fontId="11" fillId="0" borderId="46" xfId="0" applyNumberFormat="1" applyFont="1" applyBorder="1" applyAlignment="1" applyProtection="1">
      <alignment horizontal="center"/>
      <protection/>
    </xf>
    <xf numFmtId="0" fontId="14" fillId="0" borderId="58" xfId="0" applyFont="1" applyBorder="1" applyAlignment="1" applyProtection="1">
      <alignment/>
      <protection/>
    </xf>
    <xf numFmtId="0" fontId="14" fillId="0" borderId="0" xfId="0" applyFont="1" applyBorder="1" applyAlignment="1" applyProtection="1">
      <alignment/>
      <protection/>
    </xf>
    <xf numFmtId="241" fontId="11" fillId="0" borderId="59" xfId="0" applyNumberFormat="1" applyFont="1" applyBorder="1" applyAlignment="1" applyProtection="1">
      <alignment horizontal="center"/>
      <protection/>
    </xf>
    <xf numFmtId="8" fontId="6" fillId="0" borderId="37" xfId="0" applyNumberFormat="1" applyFont="1" applyBorder="1" applyAlignment="1" applyProtection="1">
      <alignment horizontal="center"/>
      <protection/>
    </xf>
    <xf numFmtId="232" fontId="11" fillId="0" borderId="0" xfId="0" applyNumberFormat="1" applyFont="1" applyBorder="1" applyAlignment="1" applyProtection="1">
      <alignment horizontal="left"/>
      <protection/>
    </xf>
    <xf numFmtId="165" fontId="11" fillId="34" borderId="0" xfId="0" applyNumberFormat="1" applyFont="1" applyFill="1" applyBorder="1" applyAlignment="1" applyProtection="1">
      <alignment horizontal="center"/>
      <protection locked="0"/>
    </xf>
    <xf numFmtId="242" fontId="11" fillId="0" borderId="0" xfId="0" applyNumberFormat="1" applyFont="1" applyAlignment="1" applyProtection="1">
      <alignment horizontal="right" vertical="top"/>
      <protection/>
    </xf>
    <xf numFmtId="235" fontId="11" fillId="0" borderId="60" xfId="0" applyNumberFormat="1" applyFont="1" applyBorder="1" applyAlignment="1" applyProtection="1">
      <alignment horizontal="center"/>
      <protection/>
    </xf>
    <xf numFmtId="243" fontId="11" fillId="0" borderId="39" xfId="0" applyNumberFormat="1" applyFont="1" applyBorder="1" applyAlignment="1" applyProtection="1">
      <alignment/>
      <protection/>
    </xf>
    <xf numFmtId="244" fontId="11" fillId="0" borderId="61" xfId="0" applyNumberFormat="1" applyFont="1" applyBorder="1" applyAlignment="1" applyProtection="1">
      <alignment horizontal="center"/>
      <protection/>
    </xf>
    <xf numFmtId="235" fontId="6" fillId="0" borderId="62" xfId="0" applyNumberFormat="1" applyFont="1" applyBorder="1" applyAlignment="1" applyProtection="1">
      <alignment horizontal="center"/>
      <protection/>
    </xf>
    <xf numFmtId="235" fontId="7" fillId="0" borderId="62" xfId="0" applyNumberFormat="1" applyFont="1" applyBorder="1" applyAlignment="1" applyProtection="1">
      <alignment horizontal="center"/>
      <protection/>
    </xf>
    <xf numFmtId="0" fontId="6" fillId="0" borderId="63" xfId="0" applyFont="1" applyBorder="1" applyAlignment="1" applyProtection="1">
      <alignment/>
      <protection/>
    </xf>
    <xf numFmtId="0" fontId="7" fillId="0" borderId="63" xfId="0" applyFont="1" applyBorder="1" applyAlignment="1" applyProtection="1">
      <alignment horizontal="center"/>
      <protection/>
    </xf>
    <xf numFmtId="0" fontId="6" fillId="0" borderId="0" xfId="0" applyFont="1" applyBorder="1" applyAlignment="1" applyProtection="1">
      <alignment/>
      <protection/>
    </xf>
    <xf numFmtId="246" fontId="11" fillId="0" borderId="37" xfId="0" applyNumberFormat="1" applyFont="1" applyBorder="1" applyAlignment="1" applyProtection="1">
      <alignment horizontal="center"/>
      <protection/>
    </xf>
    <xf numFmtId="0" fontId="20" fillId="0" borderId="0" xfId="57" applyFont="1" applyProtection="1">
      <alignment/>
      <protection/>
    </xf>
    <xf numFmtId="248" fontId="64" fillId="0" borderId="0" xfId="0" applyNumberFormat="1" applyFont="1" applyBorder="1" applyAlignment="1" applyProtection="1">
      <alignment horizontal="center"/>
      <protection/>
    </xf>
    <xf numFmtId="246" fontId="64" fillId="0" borderId="0" xfId="0" applyNumberFormat="1" applyFont="1" applyBorder="1" applyAlignment="1" applyProtection="1">
      <alignment horizontal="center"/>
      <protection/>
    </xf>
    <xf numFmtId="235" fontId="20" fillId="0" borderId="0" xfId="53" applyNumberFormat="1" applyFont="1" applyAlignment="1" applyProtection="1">
      <alignment horizontal="center"/>
      <protection/>
    </xf>
    <xf numFmtId="0" fontId="4" fillId="0" borderId="0" xfId="53" applyAlignment="1" applyProtection="1">
      <alignment/>
      <protection/>
    </xf>
    <xf numFmtId="0" fontId="0" fillId="0" borderId="0" xfId="0" applyFont="1" applyAlignment="1">
      <alignment/>
    </xf>
    <xf numFmtId="0" fontId="0" fillId="0" borderId="0" xfId="0" applyFont="1" applyAlignment="1">
      <alignment horizontal="center"/>
    </xf>
    <xf numFmtId="175" fontId="14" fillId="0" borderId="0" xfId="0" applyNumberFormat="1" applyFont="1" applyBorder="1" applyAlignment="1" applyProtection="1">
      <alignment horizontal="center"/>
      <protection/>
    </xf>
    <xf numFmtId="246" fontId="14" fillId="0" borderId="0" xfId="0" applyNumberFormat="1" applyFont="1" applyBorder="1" applyAlignment="1" applyProtection="1">
      <alignment horizontal="center"/>
      <protection/>
    </xf>
    <xf numFmtId="0" fontId="14" fillId="0" borderId="0" xfId="0" applyFont="1" applyBorder="1" applyAlignment="1">
      <alignment/>
    </xf>
    <xf numFmtId="0" fontId="14" fillId="0" borderId="0" xfId="0" applyFont="1" applyBorder="1" applyAlignment="1">
      <alignment horizontal="center"/>
    </xf>
    <xf numFmtId="235" fontId="14" fillId="0" borderId="0" xfId="0" applyNumberFormat="1" applyFont="1" applyBorder="1" applyAlignment="1" applyProtection="1">
      <alignment horizontal="center"/>
      <protection/>
    </xf>
    <xf numFmtId="171" fontId="14" fillId="0" borderId="0" xfId="0" applyNumberFormat="1" applyFont="1" applyFill="1" applyBorder="1" applyAlignment="1" applyProtection="1">
      <alignment horizontal="center"/>
      <protection/>
    </xf>
    <xf numFmtId="0" fontId="6" fillId="0" borderId="0" xfId="0" applyFont="1" applyAlignment="1" applyProtection="1">
      <alignment horizontal="justify" vertical="top" wrapText="1"/>
      <protection/>
    </xf>
    <xf numFmtId="236" fontId="11" fillId="0" borderId="58" xfId="0" applyNumberFormat="1" applyFont="1" applyBorder="1" applyAlignment="1" applyProtection="1">
      <alignment horizontal="center"/>
      <protection/>
    </xf>
    <xf numFmtId="237" fontId="11" fillId="0" borderId="0" xfId="0" applyNumberFormat="1" applyFont="1" applyBorder="1" applyAlignment="1" applyProtection="1">
      <alignment horizontal="center" vertical="center"/>
      <protection/>
    </xf>
    <xf numFmtId="245" fontId="11" fillId="0" borderId="37" xfId="0" applyNumberFormat="1" applyFont="1" applyBorder="1" applyAlignment="1" applyProtection="1">
      <alignment horizontal="center"/>
      <protection/>
    </xf>
    <xf numFmtId="177" fontId="6" fillId="0" borderId="64" xfId="0" applyNumberFormat="1" applyFont="1" applyBorder="1" applyAlignment="1" applyProtection="1">
      <alignment horizontal="right"/>
      <protection/>
    </xf>
    <xf numFmtId="0" fontId="0" fillId="0" borderId="0" xfId="0" applyAlignment="1" applyProtection="1">
      <alignment/>
      <protection/>
    </xf>
    <xf numFmtId="238" fontId="11" fillId="34" borderId="65" xfId="0" applyNumberFormat="1" applyFont="1" applyFill="1" applyBorder="1" applyAlignment="1" applyProtection="1">
      <alignment horizontal="center"/>
      <protection locked="0"/>
    </xf>
    <xf numFmtId="239" fontId="11" fillId="34" borderId="29" xfId="0" applyNumberFormat="1" applyFont="1" applyFill="1" applyBorder="1" applyAlignment="1" applyProtection="1">
      <alignment horizontal="center"/>
      <protection locked="0"/>
    </xf>
    <xf numFmtId="240" fontId="11" fillId="34" borderId="66" xfId="0" applyNumberFormat="1" applyFont="1" applyFill="1" applyBorder="1" applyAlignment="1" applyProtection="1">
      <alignment horizontal="center"/>
      <protection locked="0"/>
    </xf>
    <xf numFmtId="176" fontId="6" fillId="0" borderId="67" xfId="0" applyNumberFormat="1" applyFont="1" applyBorder="1" applyAlignment="1" applyProtection="1">
      <alignment horizontal="center"/>
      <protection/>
    </xf>
    <xf numFmtId="176" fontId="6" fillId="0" borderId="68" xfId="0" applyNumberFormat="1" applyFont="1" applyBorder="1" applyAlignment="1" applyProtection="1">
      <alignment horizontal="center"/>
      <protection/>
    </xf>
    <xf numFmtId="0" fontId="18" fillId="0" borderId="0" xfId="0" applyFont="1" applyAlignment="1" applyProtection="1">
      <alignment wrapText="1"/>
      <protection/>
    </xf>
    <xf numFmtId="0" fontId="0" fillId="0" borderId="0" xfId="0" applyAlignment="1" applyProtection="1">
      <alignment wrapText="1"/>
      <protection/>
    </xf>
    <xf numFmtId="179" fontId="6" fillId="0" borderId="69" xfId="0" applyNumberFormat="1" applyFont="1" applyBorder="1" applyAlignment="1" applyProtection="1">
      <alignment horizontal="center"/>
      <protection/>
    </xf>
    <xf numFmtId="179" fontId="6" fillId="0" borderId="70" xfId="0" applyNumberFormat="1" applyFont="1" applyBorder="1" applyAlignment="1" applyProtection="1">
      <alignment horizontal="center"/>
      <protection/>
    </xf>
    <xf numFmtId="179" fontId="7" fillId="0" borderId="71" xfId="0" applyNumberFormat="1" applyFont="1" applyBorder="1" applyAlignment="1" applyProtection="1">
      <alignment horizontal="center"/>
      <protection/>
    </xf>
    <xf numFmtId="179" fontId="7" fillId="0" borderId="72" xfId="0" applyNumberFormat="1" applyFont="1" applyBorder="1" applyAlignment="1" applyProtection="1">
      <alignment horizontal="center"/>
      <protection/>
    </xf>
    <xf numFmtId="175" fontId="6" fillId="0" borderId="73" xfId="0" applyNumberFormat="1" applyFont="1" applyBorder="1" applyAlignment="1" applyProtection="1">
      <alignment horizontal="center"/>
      <protection/>
    </xf>
    <xf numFmtId="175" fontId="6" fillId="0" borderId="74" xfId="0" applyNumberFormat="1" applyFont="1" applyBorder="1" applyAlignment="1" applyProtection="1">
      <alignment horizontal="center"/>
      <protection/>
    </xf>
    <xf numFmtId="0" fontId="13" fillId="0" borderId="75" xfId="0" applyFont="1" applyBorder="1" applyAlignment="1" applyProtection="1">
      <alignment horizontal="center"/>
      <protection/>
    </xf>
    <xf numFmtId="0" fontId="13" fillId="0" borderId="76" xfId="0" applyFont="1" applyBorder="1" applyAlignment="1" applyProtection="1">
      <alignment horizontal="center"/>
      <protection/>
    </xf>
    <xf numFmtId="0" fontId="13" fillId="0" borderId="77" xfId="0" applyFont="1" applyBorder="1" applyAlignment="1" applyProtection="1">
      <alignment horizontal="center"/>
      <protection/>
    </xf>
    <xf numFmtId="0" fontId="8" fillId="0" borderId="0" xfId="0" applyFont="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protection/>
    </xf>
    <xf numFmtId="178" fontId="11" fillId="0" borderId="36" xfId="0" applyNumberFormat="1" applyFont="1" applyBorder="1" applyAlignment="1" applyProtection="1">
      <alignment horizontal="right"/>
      <protection/>
    </xf>
    <xf numFmtId="0" fontId="6" fillId="0" borderId="78" xfId="0" applyFont="1" applyBorder="1" applyAlignment="1" applyProtection="1">
      <alignment horizontal="right"/>
      <protection/>
    </xf>
    <xf numFmtId="0" fontId="6" fillId="0" borderId="79" xfId="0" applyFont="1" applyBorder="1" applyAlignment="1" applyProtection="1">
      <alignment horizontal="right"/>
      <protection/>
    </xf>
    <xf numFmtId="0" fontId="9" fillId="0" borderId="0" xfId="0" applyFont="1" applyAlignment="1" applyProtection="1">
      <alignment horizontal="center"/>
      <protection/>
    </xf>
    <xf numFmtId="168" fontId="11" fillId="34" borderId="34" xfId="0" applyNumberFormat="1" applyFont="1" applyFill="1" applyBorder="1" applyAlignment="1" applyProtection="1">
      <alignment horizontal="center"/>
      <protection locked="0"/>
    </xf>
    <xf numFmtId="168" fontId="6" fillId="0" borderId="34" xfId="0" applyNumberFormat="1" applyFont="1" applyBorder="1" applyAlignment="1" applyProtection="1">
      <alignment/>
      <protection locked="0"/>
    </xf>
    <xf numFmtId="168" fontId="11" fillId="34" borderId="78" xfId="0" applyNumberFormat="1" applyFont="1" applyFill="1" applyBorder="1" applyAlignment="1" applyProtection="1">
      <alignment horizontal="center"/>
      <protection locked="0"/>
    </xf>
    <xf numFmtId="168" fontId="6" fillId="0" borderId="78" xfId="0" applyNumberFormat="1" applyFont="1" applyBorder="1" applyAlignment="1" applyProtection="1">
      <alignment/>
      <protection locked="0"/>
    </xf>
    <xf numFmtId="171" fontId="11" fillId="0" borderId="58" xfId="0" applyNumberFormat="1" applyFont="1" applyFill="1" applyBorder="1" applyAlignment="1" applyProtection="1">
      <alignment horizontal="left"/>
      <protection/>
    </xf>
    <xf numFmtId="171" fontId="7" fillId="0" borderId="80" xfId="0" applyNumberFormat="1" applyFont="1" applyFill="1" applyBorder="1" applyAlignment="1" applyProtection="1">
      <alignment horizontal="left"/>
      <protection/>
    </xf>
    <xf numFmtId="0" fontId="4" fillId="0" borderId="0" xfId="53" applyAlignment="1" applyProtection="1">
      <alignment/>
      <protection locked="0"/>
    </xf>
    <xf numFmtId="0" fontId="0" fillId="0" borderId="58" xfId="0" applyBorder="1" applyAlignment="1" applyProtection="1">
      <alignment/>
      <protection locked="0"/>
    </xf>
    <xf numFmtId="239" fontId="0" fillId="0" borderId="0" xfId="0" applyNumberFormat="1" applyBorder="1" applyAlignment="1" applyProtection="1">
      <alignment/>
      <protection locked="0"/>
    </xf>
    <xf numFmtId="240" fontId="0" fillId="0" borderId="37" xfId="0" applyNumberFormat="1" applyBorder="1" applyAlignment="1" applyProtection="1">
      <alignment/>
      <protection locked="0"/>
    </xf>
    <xf numFmtId="249" fontId="64" fillId="0" borderId="0" xfId="0" applyNumberFormat="1" applyFont="1" applyAlignment="1" applyProtection="1">
      <alignment horizontal="left"/>
      <protection/>
    </xf>
    <xf numFmtId="247" fontId="64" fillId="0" borderId="0" xfId="0" applyNumberFormat="1" applyFont="1" applyAlignment="1" applyProtection="1">
      <alignment/>
      <protection/>
    </xf>
    <xf numFmtId="0" fontId="64" fillId="0" borderId="0" xfId="0" applyFont="1" applyAlignment="1" applyProtection="1">
      <alignment/>
      <protection/>
    </xf>
    <xf numFmtId="0" fontId="27" fillId="0" borderId="0" xfId="0" applyFont="1" applyAlignment="1" applyProtection="1">
      <alignment/>
      <protection/>
    </xf>
    <xf numFmtId="0" fontId="65" fillId="0" borderId="0" xfId="0" applyFont="1" applyAlignment="1" applyProtection="1">
      <alignment/>
      <protection/>
    </xf>
    <xf numFmtId="235" fontId="65" fillId="0" borderId="0" xfId="0" applyNumberFormat="1" applyFont="1" applyAlignment="1" applyProtection="1">
      <alignment horizontal="center"/>
      <protection/>
    </xf>
    <xf numFmtId="235" fontId="6" fillId="0" borderId="0" xfId="0" applyNumberFormat="1" applyFont="1" applyAlignment="1" applyProtection="1">
      <alignment horizontal="center"/>
      <protection/>
    </xf>
    <xf numFmtId="6" fontId="65" fillId="0" borderId="0" xfId="0" applyNumberFormat="1" applyFont="1" applyAlignment="1" applyProtection="1">
      <alignment horizontal="center"/>
      <protection/>
    </xf>
    <xf numFmtId="0" fontId="0" fillId="0" borderId="80" xfId="0" applyBorder="1" applyAlignment="1" applyProtection="1">
      <alignment/>
      <protection/>
    </xf>
    <xf numFmtId="0" fontId="0" fillId="0" borderId="81" xfId="0" applyBorder="1" applyAlignment="1" applyProtection="1">
      <alignment/>
      <protection/>
    </xf>
    <xf numFmtId="245" fontId="0" fillId="0" borderId="38" xfId="0" applyNumberFormat="1" applyBorder="1" applyAlignment="1" applyProtection="1">
      <alignment/>
      <protection/>
    </xf>
    <xf numFmtId="0" fontId="0" fillId="0" borderId="0" xfId="0" applyAlignment="1" applyProtection="1">
      <alignment horizontal="justify" vertical="top" wrapText="1"/>
      <protection/>
    </xf>
    <xf numFmtId="0" fontId="0" fillId="0" borderId="0" xfId="0" applyFont="1" applyAlignment="1" applyProtection="1">
      <alignment/>
      <protection locked="0"/>
    </xf>
    <xf numFmtId="246" fontId="11" fillId="0" borderId="82" xfId="0" applyNumberFormat="1" applyFont="1" applyBorder="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15">
    <dxf>
      <fill>
        <patternFill>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
      <fill>
        <patternFill>
          <bgColor rgb="FFFF0000"/>
        </patternFill>
      </fill>
    </dxf>
    <dxf>
      <fill>
        <patternFill>
          <fgColor rgb="FFFF0000"/>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ondonprague.com/Price-Policy.htm" TargetMode="External" /><Relationship Id="rId2" Type="http://schemas.openxmlformats.org/officeDocument/2006/relationships/hyperlink" Target="http://www.conifer.idyllicprague.com/" TargetMode="External" /><Relationship Id="rId3" Type="http://schemas.openxmlformats.org/officeDocument/2006/relationships/hyperlink" Target="http://www.cherry.idyllicprague.com/" TargetMode="External" /><Relationship Id="rId4" Type="http://schemas.openxmlformats.org/officeDocument/2006/relationships/hyperlink" Target="http://www.lodge.idyllicprague.com/" TargetMode="External" /><Relationship Id="rId5" Type="http://schemas.openxmlformats.org/officeDocument/2006/relationships/hyperlink" Target="http://www.suite.idyllicprague.com/" TargetMode="External" /><Relationship Id="rId6" Type="http://schemas.openxmlformats.org/officeDocument/2006/relationships/hyperlink" Target="http://www.apple.idyllicprague.com/" TargetMode="External" /><Relationship Id="rId7" Type="http://schemas.openxmlformats.org/officeDocument/2006/relationships/hyperlink" Target="http://www.parking.idyllicprague.com/" TargetMode="External" /><Relationship Id="rId8" Type="http://schemas.openxmlformats.org/officeDocument/2006/relationships/hyperlink" Target="http://www.welcomepack.idyllicprague/" TargetMode="External" /><Relationship Id="rId9" Type="http://schemas.openxmlformats.org/officeDocument/2006/relationships/hyperlink" Target="http://www.linen.idyllicprague.com/" TargetMode="External" /><Relationship Id="rId10" Type="http://schemas.openxmlformats.org/officeDocument/2006/relationships/hyperlink" Target="http://www.bbq.idyllicprague.com/" TargetMode="External" /><Relationship Id="rId11" Type="http://schemas.openxmlformats.org/officeDocument/2006/relationships/hyperlink" Target="http://www.bicycles.idyllicprague.com/" TargetMode="External" /><Relationship Id="rId12" Type="http://schemas.openxmlformats.org/officeDocument/2006/relationships/hyperlink" Target="http://www.swimmingpool.idyllicprague.com/" TargetMode="External" /><Relationship Id="rId13" Type="http://schemas.openxmlformats.org/officeDocument/2006/relationships/hyperlink" Target="http://www.chauffeur.idyllicprague.com/" TargetMode="External" /><Relationship Id="rId14" Type="http://schemas.openxmlformats.org/officeDocument/2006/relationships/hyperlink" Target="http://www.travel.idyllicprague/" TargetMode="External" /><Relationship Id="rId15" Type="http://schemas.openxmlformats.org/officeDocument/2006/relationships/hyperlink" Target="http://www.shops.idyllicprague.com/" TargetMode="External" /><Relationship Id="rId16" Type="http://schemas.openxmlformats.org/officeDocument/2006/relationships/hyperlink" Target="http://www.restaurants.idyllicprague.com/" TargetMode="External" /><Relationship Id="rId17" Type="http://schemas.openxmlformats.org/officeDocument/2006/relationships/hyperlink" Target="http://www.wheelchairs.idyllicprague.com/" TargetMode="External" /><Relationship Id="rId18" Type="http://schemas.openxmlformats.org/officeDocument/2006/relationships/hyperlink" Target="http://www.weddings.idyllicprague.com/" TargetMode="External" /><Relationship Id="rId19" Type="http://schemas.openxmlformats.org/officeDocument/2006/relationships/hyperlink" Target="http://www.buy.idyllicprague.com/" TargetMode="External" /><Relationship Id="rId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IdyllicPrague.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P82"/>
  <sheetViews>
    <sheetView showGridLines="0" showRowColHeaders="0" tabSelected="1" zoomScalePageLayoutView="0" workbookViewId="0" topLeftCell="A1">
      <selection activeCell="I5" sqref="I5"/>
    </sheetView>
  </sheetViews>
  <sheetFormatPr defaultColWidth="9.140625" defaultRowHeight="12.75"/>
  <cols>
    <col min="1" max="1" width="51.140625" style="0" customWidth="1"/>
    <col min="2" max="2" width="7.8515625" style="0" customWidth="1"/>
    <col min="3" max="3" width="6.140625" style="0" bestFit="1" customWidth="1"/>
    <col min="4" max="4" width="2.57421875" style="0" customWidth="1"/>
    <col min="5" max="5" width="35.28125" style="11" customWidth="1"/>
    <col min="6" max="6" width="23.140625" style="0" customWidth="1"/>
    <col min="7" max="7" width="2.00390625" style="0" customWidth="1"/>
    <col min="8" max="8" width="36.140625" style="0" customWidth="1"/>
    <col min="9" max="9" width="5.8515625" style="6" bestFit="1" customWidth="1"/>
    <col min="10" max="10" width="8.7109375" style="0" bestFit="1" customWidth="1"/>
    <col min="12" max="12" width="34.8515625" style="48" customWidth="1"/>
    <col min="13" max="13" width="32.57421875" style="48" customWidth="1"/>
    <col min="14" max="14" width="21.7109375" style="48" customWidth="1"/>
    <col min="15" max="15" width="18.28125" style="48" customWidth="1"/>
    <col min="16" max="16" width="11.140625" style="48" customWidth="1"/>
    <col min="17" max="17" width="18.421875" style="48" bestFit="1" customWidth="1"/>
    <col min="18" max="18" width="2.140625" style="48" customWidth="1"/>
    <col min="19" max="19" width="18.421875" style="48" bestFit="1" customWidth="1"/>
    <col min="20" max="24" width="9.140625" style="48" customWidth="1"/>
  </cols>
  <sheetData>
    <row r="1" spans="1:36" s="47" customFormat="1" ht="45">
      <c r="A1" s="270" t="s">
        <v>39</v>
      </c>
      <c r="B1" s="271"/>
      <c r="C1" s="271"/>
      <c r="D1" s="271"/>
      <c r="E1" s="271"/>
      <c r="F1" s="271"/>
      <c r="G1" s="271"/>
      <c r="H1" s="271"/>
      <c r="I1" s="272"/>
      <c r="J1" s="272"/>
      <c r="K1" s="148"/>
      <c r="L1" s="135" t="s">
        <v>362</v>
      </c>
      <c r="M1" s="51"/>
      <c r="N1" s="51"/>
      <c r="O1" s="135"/>
      <c r="P1" s="135"/>
      <c r="Q1" s="135"/>
      <c r="R1" s="135"/>
      <c r="S1" s="135"/>
      <c r="T1" s="131"/>
      <c r="U1" s="132"/>
      <c r="V1" s="132"/>
      <c r="W1" s="132"/>
      <c r="X1" s="132"/>
      <c r="Y1" s="132"/>
      <c r="Z1" s="132"/>
      <c r="AA1" s="132"/>
      <c r="AB1" s="132"/>
      <c r="AC1" s="130"/>
      <c r="AD1" s="130"/>
      <c r="AE1" s="130"/>
      <c r="AF1" s="130"/>
      <c r="AG1" s="130"/>
      <c r="AH1" s="130"/>
      <c r="AI1" s="130"/>
      <c r="AJ1" s="130"/>
    </row>
    <row r="2" spans="1:36" ht="26.25">
      <c r="A2" s="276" t="s">
        <v>9</v>
      </c>
      <c r="B2" s="271"/>
      <c r="C2" s="271"/>
      <c r="D2" s="271"/>
      <c r="E2" s="271"/>
      <c r="F2" s="271"/>
      <c r="G2" s="271"/>
      <c r="H2" s="271"/>
      <c r="I2" s="129"/>
      <c r="J2" s="131"/>
      <c r="K2" s="131"/>
      <c r="L2" s="135" t="str">
        <f>IF(YEAR(DayDepart)-YEAR(DayArrive),"Special rates and minimum booking rules apply to New Year.  For lower rates try different dates."," ")</f>
        <v> </v>
      </c>
      <c r="M2" s="135"/>
      <c r="N2" s="135"/>
      <c r="O2" s="135"/>
      <c r="P2" s="135"/>
      <c r="Q2" s="135"/>
      <c r="R2" s="135"/>
      <c r="S2" s="135"/>
      <c r="T2" s="131"/>
      <c r="U2" s="131"/>
      <c r="V2" s="131"/>
      <c r="W2" s="131"/>
      <c r="X2" s="131"/>
      <c r="Y2" s="132"/>
      <c r="Z2" s="132"/>
      <c r="AA2" s="132"/>
      <c r="AB2" s="132"/>
      <c r="AC2" s="132"/>
      <c r="AD2" s="132"/>
      <c r="AE2" s="132"/>
      <c r="AF2" s="132"/>
      <c r="AG2" s="132"/>
      <c r="AH2" s="132"/>
      <c r="AI2" s="132"/>
      <c r="AJ2" s="132"/>
    </row>
    <row r="3" spans="1:36" ht="26.25">
      <c r="A3" s="276" t="s">
        <v>40</v>
      </c>
      <c r="B3" s="271"/>
      <c r="C3" s="271"/>
      <c r="D3" s="271"/>
      <c r="E3" s="271"/>
      <c r="F3" s="271"/>
      <c r="G3" s="271"/>
      <c r="H3" s="271"/>
      <c r="I3" s="129"/>
      <c r="J3" s="131"/>
      <c r="K3" s="131"/>
      <c r="L3" s="287">
        <f>I17</f>
        <v>8</v>
      </c>
      <c r="M3" s="288">
        <f>Nights</f>
        <v>8</v>
      </c>
      <c r="N3" s="236">
        <f>DayArrive</f>
        <v>42887</v>
      </c>
      <c r="O3" s="237">
        <f>DayDepart</f>
        <v>42895</v>
      </c>
      <c r="P3" s="289"/>
      <c r="Q3" s="290"/>
      <c r="R3" s="131"/>
      <c r="S3" s="131"/>
      <c r="T3" s="131"/>
      <c r="U3" s="131"/>
      <c r="V3" s="131"/>
      <c r="Y3" s="48"/>
      <c r="Z3" s="132"/>
      <c r="AA3" s="132"/>
      <c r="AB3" s="132"/>
      <c r="AC3" s="132"/>
      <c r="AD3" s="132"/>
      <c r="AE3" s="132"/>
      <c r="AF3" s="132"/>
      <c r="AG3" s="132"/>
      <c r="AH3" s="132"/>
      <c r="AI3" s="132"/>
      <c r="AJ3" s="132"/>
    </row>
    <row r="4" spans="1:36" ht="14.25" customHeight="1" thickBot="1">
      <c r="A4" s="133"/>
      <c r="B4" s="131"/>
      <c r="C4" s="131"/>
      <c r="D4" s="131"/>
      <c r="E4" s="134"/>
      <c r="F4" s="131"/>
      <c r="G4" s="131"/>
      <c r="H4" s="131"/>
      <c r="I4" s="129"/>
      <c r="J4" s="131"/>
      <c r="K4" s="131"/>
      <c r="L4" s="291" t="str">
        <f>IF((Guests&gt;7),"     Conifer Cottage and Cherry Tree Cottage for the inclusive price of"," ")</f>
        <v>     Conifer Cottage and Cherry Tree Cottage for the inclusive price of</v>
      </c>
      <c r="M4" s="131"/>
      <c r="N4" s="292">
        <f>IF(Guests&gt;7,J24," ")</f>
        <v>1680</v>
      </c>
      <c r="O4" s="291" t="str">
        <f>IF(Guests&gt;7,"are available"," ")</f>
        <v>are available</v>
      </c>
      <c r="P4" s="131"/>
      <c r="Q4" s="131"/>
      <c r="R4" s="131"/>
      <c r="S4" s="131"/>
      <c r="T4" s="131"/>
      <c r="U4" s="131"/>
      <c r="V4" s="131"/>
      <c r="Z4" s="48"/>
      <c r="AC4" s="132"/>
      <c r="AD4" s="132"/>
      <c r="AE4" s="132"/>
      <c r="AF4" s="132"/>
      <c r="AG4" s="132"/>
      <c r="AH4" s="132"/>
      <c r="AI4" s="132"/>
      <c r="AJ4" s="132"/>
    </row>
    <row r="5" spans="1:36" ht="16.5" thickTop="1">
      <c r="A5" s="136" t="s">
        <v>43</v>
      </c>
      <c r="B5" s="277">
        <v>42887</v>
      </c>
      <c r="C5" s="278"/>
      <c r="D5" s="278"/>
      <c r="E5" s="278"/>
      <c r="F5" s="300">
        <f>B5</f>
        <v>42887</v>
      </c>
      <c r="G5" s="137" t="s">
        <v>37</v>
      </c>
      <c r="H5" s="138"/>
      <c r="I5" s="49">
        <v>2017</v>
      </c>
      <c r="J5" s="50" t="s">
        <v>19</v>
      </c>
      <c r="K5" s="131"/>
      <c r="L5" s="291" t="str">
        <f>IF(Guests&gt;7,"     Conifer Cottage and Cherry Tree Lodge for the inclusive price of "," ")</f>
        <v>     Conifer Cottage and Cherry Tree Lodge for the inclusive price of </v>
      </c>
      <c r="M5" s="131"/>
      <c r="N5" s="292">
        <f>IF(Guests&gt;7,J25," ")</f>
        <v>1470</v>
      </c>
      <c r="O5" s="291" t="str">
        <f>IF(Guests&gt;7,"are available"," ")</f>
        <v>are available</v>
      </c>
      <c r="P5" s="131"/>
      <c r="Q5" s="131"/>
      <c r="R5" s="131"/>
      <c r="S5" s="131"/>
      <c r="T5" s="131"/>
      <c r="U5" s="131"/>
      <c r="V5" s="131"/>
      <c r="AC5" s="132"/>
      <c r="AD5" s="132"/>
      <c r="AE5" s="132"/>
      <c r="AF5" s="132"/>
      <c r="AG5" s="132"/>
      <c r="AH5" s="132"/>
      <c r="AI5" s="132"/>
      <c r="AJ5" s="132"/>
    </row>
    <row r="6" spans="1:36" ht="16.5" thickBot="1">
      <c r="A6" s="139" t="str">
        <f>IF($B$6=DayDepart,"Enter Your Holiday Departure Date Here ==&gt;","Departure Date does not match Number of Nights!")</f>
        <v>Enter Your Holiday Departure Date Here ==&gt;</v>
      </c>
      <c r="B6" s="279">
        <v>42895</v>
      </c>
      <c r="C6" s="280"/>
      <c r="D6" s="280"/>
      <c r="E6" s="280"/>
      <c r="F6" s="234">
        <f>B6</f>
        <v>42895</v>
      </c>
      <c r="G6" s="140" t="str">
        <f>IF($B$6=DayDepart,"Your Holiday Departure Date","Departure Date does not match Number of Nights!")</f>
        <v>Your Holiday Departure Date</v>
      </c>
      <c r="H6" s="141"/>
      <c r="I6" s="142"/>
      <c r="J6" s="131"/>
      <c r="K6" s="131"/>
      <c r="L6" s="291" t="str">
        <f>IF(Guests&gt;7,"     Conifer Cottage and Cherry Garden Suite for the inclusive price of "," ")</f>
        <v>     Conifer Cottage and Cherry Garden Suite for the inclusive price of </v>
      </c>
      <c r="M6" s="131"/>
      <c r="N6" s="292">
        <f>IF(Guests&gt;7,J26," ")</f>
        <v>1155</v>
      </c>
      <c r="O6" s="291" t="str">
        <f>IF(Guests&gt;7,"are available"," ")</f>
        <v>are available</v>
      </c>
      <c r="P6" s="131"/>
      <c r="Q6" s="131"/>
      <c r="R6" s="131"/>
      <c r="S6" s="131"/>
      <c r="T6" s="131"/>
      <c r="U6" s="131"/>
      <c r="V6" s="131"/>
      <c r="AC6" s="132"/>
      <c r="AD6" s="132"/>
      <c r="AE6" s="132"/>
      <c r="AF6" s="132"/>
      <c r="AG6" s="132"/>
      <c r="AH6" s="132"/>
      <c r="AI6" s="132"/>
      <c r="AJ6" s="132"/>
    </row>
    <row r="7" spans="1:22" ht="20.25" thickTop="1">
      <c r="A7" s="143" t="s">
        <v>41</v>
      </c>
      <c r="B7" s="281">
        <f>IF((DayDepart-DayArrive&gt;0),DayDepart-DayArrive,"Depart before arrive?")</f>
        <v>8</v>
      </c>
      <c r="C7" s="282"/>
      <c r="D7" s="144"/>
      <c r="E7" s="145" t="s">
        <v>42</v>
      </c>
      <c r="F7" s="146">
        <f>IF((DayDepart-DayArrive)&gt;99,"Special Rates",AVERAGE('Holiday Calendar'!$D$3:$D$50))</f>
        <v>1</v>
      </c>
      <c r="G7" s="147"/>
      <c r="H7" s="148"/>
      <c r="I7" s="149" t="s">
        <v>57</v>
      </c>
      <c r="J7" s="150" t="s">
        <v>58</v>
      </c>
      <c r="K7" s="131"/>
      <c r="L7" s="291" t="s">
        <v>322</v>
      </c>
      <c r="M7" s="131"/>
      <c r="N7" s="292">
        <f>J20</f>
        <v>945</v>
      </c>
      <c r="O7" s="291" t="s">
        <v>312</v>
      </c>
      <c r="P7" s="131"/>
      <c r="Q7" s="131"/>
      <c r="R7" s="131"/>
      <c r="S7" s="131"/>
      <c r="T7" s="131"/>
      <c r="U7" s="131"/>
      <c r="V7" s="131"/>
    </row>
    <row r="8" spans="1:22" ht="20.25" thickBot="1">
      <c r="A8" s="267" t="s">
        <v>56</v>
      </c>
      <c r="B8" s="268"/>
      <c r="C8" s="269"/>
      <c r="D8" s="151"/>
      <c r="E8" s="134"/>
      <c r="F8" s="131"/>
      <c r="G8" s="152"/>
      <c r="H8" s="153" t="s">
        <v>48</v>
      </c>
      <c r="I8" s="211">
        <v>135</v>
      </c>
      <c r="J8" s="211">
        <f>I8*($B$11&gt;0)</f>
        <v>135</v>
      </c>
      <c r="K8" s="131"/>
      <c r="L8" s="291" t="s">
        <v>323</v>
      </c>
      <c r="M8" s="131"/>
      <c r="N8" s="292">
        <f>J21</f>
        <v>840</v>
      </c>
      <c r="O8" s="291" t="s">
        <v>312</v>
      </c>
      <c r="P8" s="131"/>
      <c r="Q8" s="131"/>
      <c r="R8" s="131"/>
      <c r="S8" s="131"/>
      <c r="T8" s="131"/>
      <c r="U8" s="131"/>
      <c r="V8" s="131"/>
    </row>
    <row r="9" spans="1:22" ht="17.25" thickBot="1" thickTop="1">
      <c r="A9" s="273">
        <f>IF((DayDepart-DayArrive)&gt;0,IF(Nights&gt;6,MIN(Nights,44)-COUNTIF('Holiday Calendar'!$F$3:$F$50,"&gt;0.1"),"sorry, no free nights"),"Check dates")</f>
        <v>1</v>
      </c>
      <c r="B9" s="274"/>
      <c r="C9" s="275"/>
      <c r="D9" s="154"/>
      <c r="E9" s="155" t="s">
        <v>36</v>
      </c>
      <c r="F9" s="216">
        <f>CottageTotal</f>
        <v>1470</v>
      </c>
      <c r="G9" s="152"/>
      <c r="H9" s="156" t="s">
        <v>49</v>
      </c>
      <c r="I9" s="211">
        <v>105</v>
      </c>
      <c r="J9" s="211">
        <f>I9*($B$13&gt;0)</f>
        <v>0</v>
      </c>
      <c r="K9" s="131"/>
      <c r="L9" s="291" t="str">
        <f>IF(Guests&lt;12,"                                         Cherry Tree Lodge for the inclusive price of"," ")</f>
        <v>                                         Cherry Tree Lodge for the inclusive price of</v>
      </c>
      <c r="M9" s="131"/>
      <c r="N9" s="292">
        <f>IF(Guests&lt;12,J22," ")</f>
        <v>840</v>
      </c>
      <c r="O9" s="291" t="s">
        <v>312</v>
      </c>
      <c r="P9" s="131"/>
      <c r="Q9" s="131"/>
      <c r="R9" s="131"/>
      <c r="S9" s="131"/>
      <c r="T9" s="131"/>
      <c r="U9" s="131"/>
      <c r="V9" s="131"/>
    </row>
    <row r="10" spans="1:22" ht="17.25" thickBot="1" thickTop="1">
      <c r="A10" s="131"/>
      <c r="B10" s="131"/>
      <c r="C10" s="131"/>
      <c r="D10" s="131"/>
      <c r="E10" s="157"/>
      <c r="F10" s="158"/>
      <c r="G10" s="152"/>
      <c r="H10" s="156" t="s">
        <v>50</v>
      </c>
      <c r="I10" s="211">
        <v>75</v>
      </c>
      <c r="J10" s="211">
        <f>I10*($B$14&gt;0)</f>
        <v>75</v>
      </c>
      <c r="K10" s="131"/>
      <c r="L10" s="291" t="str">
        <f>IF(Guests&lt;5,"                                         Cherry Garden Suite for the inclusive price of"," ")</f>
        <v> </v>
      </c>
      <c r="M10" s="131"/>
      <c r="N10" s="293"/>
      <c r="O10" s="294" t="str">
        <f>IF(Guests&lt;5,J23," ")</f>
        <v> </v>
      </c>
      <c r="P10" s="131"/>
      <c r="Q10" s="291" t="str">
        <f>IF(Guests&lt;5,"is available"," ")</f>
        <v> </v>
      </c>
      <c r="R10" s="131"/>
      <c r="S10" s="131"/>
      <c r="T10" s="131"/>
      <c r="U10" s="131"/>
      <c r="V10" s="131"/>
    </row>
    <row r="11" spans="1:22" ht="16.5" thickBot="1">
      <c r="A11" s="159" t="s">
        <v>45</v>
      </c>
      <c r="B11" s="52">
        <v>3</v>
      </c>
      <c r="C11" s="152"/>
      <c r="D11" s="152"/>
      <c r="E11" s="160" t="str">
        <f>IF($A$9&lt;&gt;"sorry, no free nights","Free nights","")</f>
        <v>Free nights</v>
      </c>
      <c r="F11" s="161">
        <f>FreeNights</f>
        <v>1</v>
      </c>
      <c r="G11" s="152"/>
      <c r="H11" s="162" t="s">
        <v>66</v>
      </c>
      <c r="I11" s="211">
        <v>30</v>
      </c>
      <c r="J11" s="211">
        <f>I11*($B$15&gt;0)</f>
        <v>0</v>
      </c>
      <c r="K11" s="131"/>
      <c r="L11" s="291" t="str">
        <f>IF(B21&gt;0,"                                         Apple Tree Villa for the inclusive price of"," ")</f>
        <v>                                         Apple Tree Villa for the inclusive price of</v>
      </c>
      <c r="M11" s="131"/>
      <c r="N11" s="238">
        <f>IF(B21&gt;0,E21," ")</f>
        <v>1600</v>
      </c>
      <c r="O11" s="291" t="str">
        <f>IF(B21&gt;0,"is available"," ")</f>
        <v>is available</v>
      </c>
      <c r="P11" s="131"/>
      <c r="Q11" s="131"/>
      <c r="R11" s="131"/>
      <c r="S11" s="131"/>
      <c r="T11" s="131"/>
      <c r="U11" s="131"/>
      <c r="V11" s="131"/>
    </row>
    <row r="12" spans="1:22" ht="16.5" thickBot="1">
      <c r="A12" s="53" t="s">
        <v>47</v>
      </c>
      <c r="B12" s="52">
        <v>5</v>
      </c>
      <c r="C12" s="152"/>
      <c r="D12" s="152"/>
      <c r="E12" s="163"/>
      <c r="F12" s="164"/>
      <c r="G12" s="152"/>
      <c r="H12" s="165" t="s">
        <v>55</v>
      </c>
      <c r="I12" s="211"/>
      <c r="J12" s="211">
        <f>SUM(J8:J11)</f>
        <v>210</v>
      </c>
      <c r="K12" s="131"/>
      <c r="L12" s="235" t="s">
        <v>325</v>
      </c>
      <c r="M12" s="235"/>
      <c r="N12" s="235" t="s">
        <v>324</v>
      </c>
      <c r="O12" s="131"/>
      <c r="P12" s="131"/>
      <c r="Q12" s="131"/>
      <c r="R12" s="131"/>
      <c r="S12" s="131"/>
      <c r="T12" s="131"/>
      <c r="U12" s="131"/>
      <c r="V12" s="131"/>
    </row>
    <row r="13" spans="1:22" ht="15.75">
      <c r="A13" s="54" t="s">
        <v>46</v>
      </c>
      <c r="B13" s="55">
        <f>IF($A$12="Total number of people in Cherry Tree Cottage",$B$12,0)</f>
        <v>0</v>
      </c>
      <c r="C13" s="166"/>
      <c r="D13" s="166"/>
      <c r="E13" s="217" t="s">
        <v>311</v>
      </c>
      <c r="F13" s="218">
        <f>(Nights&lt;3)*(CottageTotal*(((Nights&lt;2)*3/4)+(Nights&lt;3)*1/4))</f>
        <v>0</v>
      </c>
      <c r="G13" s="152"/>
      <c r="H13" s="167" t="s">
        <v>51</v>
      </c>
      <c r="I13" s="211">
        <v>15</v>
      </c>
      <c r="J13" s="211">
        <f>I18*Guests</f>
        <v>120</v>
      </c>
      <c r="K13" s="131"/>
      <c r="L13" s="51" t="s">
        <v>318</v>
      </c>
      <c r="M13" s="235" t="s">
        <v>313</v>
      </c>
      <c r="N13" s="235"/>
      <c r="O13" s="131"/>
      <c r="P13" s="131"/>
      <c r="Q13" s="131"/>
      <c r="R13" s="131"/>
      <c r="S13" s="131"/>
      <c r="T13" s="131"/>
      <c r="U13" s="131"/>
      <c r="V13" s="131"/>
    </row>
    <row r="14" spans="1:22" ht="15.75">
      <c r="A14" s="56" t="s">
        <v>47</v>
      </c>
      <c r="B14" s="57">
        <f>IF($A$12="Total number of people in Cherry Tree Lodge",$B$12,0)</f>
        <v>5</v>
      </c>
      <c r="C14" s="166"/>
      <c r="D14" s="166"/>
      <c r="E14" s="217" t="s">
        <v>276</v>
      </c>
      <c r="F14" s="218">
        <v>0</v>
      </c>
      <c r="G14" s="152"/>
      <c r="H14" s="168" t="s">
        <v>52</v>
      </c>
      <c r="I14" s="229"/>
      <c r="J14" s="230">
        <f>MAX(J12,J13)</f>
        <v>210</v>
      </c>
      <c r="K14" s="131"/>
      <c r="L14" s="51" t="s">
        <v>319</v>
      </c>
      <c r="M14" s="235" t="s">
        <v>314</v>
      </c>
      <c r="N14" s="235"/>
      <c r="O14" s="131"/>
      <c r="P14" s="131"/>
      <c r="Q14" s="131"/>
      <c r="R14" s="131"/>
      <c r="S14" s="131"/>
      <c r="T14" s="131"/>
      <c r="U14" s="131"/>
      <c r="V14" s="131"/>
    </row>
    <row r="15" spans="1:22" ht="16.5" thickBot="1">
      <c r="A15" s="56" t="s">
        <v>65</v>
      </c>
      <c r="B15" s="57">
        <f>IF($A$12="Total number of people in Cherry Garden Suite",$B$12,0)</f>
        <v>0</v>
      </c>
      <c r="C15" s="152"/>
      <c r="D15" s="152"/>
      <c r="E15" s="157"/>
      <c r="F15" s="218"/>
      <c r="G15" s="152"/>
      <c r="H15" s="231"/>
      <c r="I15" s="232"/>
      <c r="J15" s="232"/>
      <c r="K15" s="233"/>
      <c r="L15" s="51" t="s">
        <v>320</v>
      </c>
      <c r="M15" s="235" t="s">
        <v>315</v>
      </c>
      <c r="N15" s="235"/>
      <c r="O15" s="131"/>
      <c r="P15" s="131"/>
      <c r="Q15" s="131"/>
      <c r="R15" s="131"/>
      <c r="S15" s="131"/>
      <c r="T15" s="131"/>
      <c r="U15" s="131"/>
      <c r="V15" s="131"/>
    </row>
    <row r="16" spans="1:22" ht="17.25" thickBot="1" thickTop="1">
      <c r="A16" s="121" t="s">
        <v>310</v>
      </c>
      <c r="B16" s="122">
        <f>SUM($B$11:$B$15)-$B$12</f>
        <v>8</v>
      </c>
      <c r="C16" s="152"/>
      <c r="D16" s="152"/>
      <c r="E16" s="116" t="s">
        <v>94</v>
      </c>
      <c r="F16" s="218">
        <f>-50%*MIN($B$19,$A$19)*I19</f>
        <v>0</v>
      </c>
      <c r="G16" s="152"/>
      <c r="H16" s="170" t="s">
        <v>14</v>
      </c>
      <c r="I16" s="257">
        <f>'Price Calculator'!$F$6-'Price Calculator'!$F$5</f>
        <v>8</v>
      </c>
      <c r="J16" s="258"/>
      <c r="K16" s="131"/>
      <c r="L16" s="51" t="s">
        <v>321</v>
      </c>
      <c r="M16" s="235" t="s">
        <v>316</v>
      </c>
      <c r="N16" s="235"/>
      <c r="O16" s="131"/>
      <c r="P16" s="131"/>
      <c r="Q16" s="131"/>
      <c r="R16" s="131"/>
      <c r="S16" s="131"/>
      <c r="T16" s="131"/>
      <c r="U16" s="131"/>
      <c r="V16" s="131"/>
    </row>
    <row r="17" spans="1:36" s="48" customFormat="1" ht="21.75" thickBot="1" thickTop="1">
      <c r="A17" s="210">
        <f>MAX($J$46,((MONTH(B6)=12)*(DAY(B6)&gt;23)*$J$47),((YEAR(B6)&gt;YEAR(B5))*$J$48))</f>
        <v>22</v>
      </c>
      <c r="B17" s="209">
        <f>$A$17*$I$17</f>
        <v>176</v>
      </c>
      <c r="C17" s="131"/>
      <c r="D17" s="152"/>
      <c r="E17" s="169" t="str">
        <f>IF($B$6=DayDepart,"Total","Departure does not match Nights!")</f>
        <v>Total</v>
      </c>
      <c r="F17" s="212">
        <f>IF((DayDepart-DayArrive)&gt;99,"Special Rates",IF((DayDepart-DayArrive)&gt;0,MAX(SUM(CottageTotal,BikeTotal,QNN,Transport,F13,F14),B18),"Check dates?"))</f>
        <v>1470</v>
      </c>
      <c r="G17" s="152"/>
      <c r="H17" s="171" t="s">
        <v>8</v>
      </c>
      <c r="I17" s="265">
        <f>Guests</f>
        <v>8</v>
      </c>
      <c r="J17" s="266"/>
      <c r="K17" s="131"/>
      <c r="L17" s="239" t="s">
        <v>363</v>
      </c>
      <c r="M17" s="235" t="s">
        <v>317</v>
      </c>
      <c r="N17" s="131"/>
      <c r="O17" s="131"/>
      <c r="P17" s="131"/>
      <c r="Q17" s="131"/>
      <c r="R17" s="131"/>
      <c r="S17" s="131"/>
      <c r="T17" s="131"/>
      <c r="U17" s="131"/>
      <c r="V17" s="131"/>
      <c r="Y17"/>
      <c r="Z17"/>
      <c r="AA17"/>
      <c r="AB17"/>
      <c r="AC17"/>
      <c r="AD17"/>
      <c r="AE17"/>
      <c r="AF17"/>
      <c r="AG17"/>
      <c r="AH17"/>
      <c r="AI17"/>
      <c r="AJ17"/>
    </row>
    <row r="18" spans="1:36" s="48" customFormat="1" ht="17.25" thickBot="1" thickTop="1">
      <c r="A18" s="225">
        <f>MAX($J$43,((MONTH(B6)=12)*(DAY(B6)&gt;23)*$J$44),((YEAR(B6)&gt;YEAR(B5))*$J$45))</f>
        <v>250</v>
      </c>
      <c r="B18" s="209">
        <f>$A$18*(($B$11&gt;0)+($B$12&gt;0))</f>
        <v>500</v>
      </c>
      <c r="C18" s="131"/>
      <c r="D18" s="131"/>
      <c r="E18" s="252">
        <f>$F$5-(7*8)</f>
        <v>42831</v>
      </c>
      <c r="F18" s="253"/>
      <c r="G18" s="253"/>
      <c r="H18" s="171" t="s">
        <v>53</v>
      </c>
      <c r="I18" s="261">
        <v>15</v>
      </c>
      <c r="J18" s="262"/>
      <c r="K18" s="131"/>
      <c r="L18" s="235"/>
      <c r="M18" s="235"/>
      <c r="N18" s="235"/>
      <c r="O18" s="235"/>
      <c r="P18" s="131"/>
      <c r="Q18" s="131"/>
      <c r="R18" s="131"/>
      <c r="S18" s="131"/>
      <c r="T18" s="131"/>
      <c r="U18" s="131"/>
      <c r="V18" s="131"/>
      <c r="Y18"/>
      <c r="Z18"/>
      <c r="AA18"/>
      <c r="AB18"/>
      <c r="AC18"/>
      <c r="AD18"/>
      <c r="AE18"/>
      <c r="AF18"/>
      <c r="AG18"/>
      <c r="AH18"/>
      <c r="AI18"/>
      <c r="AJ18"/>
    </row>
    <row r="19" spans="1:36" s="48" customFormat="1" ht="16.5" thickBot="1">
      <c r="A19" s="223">
        <f>ROUNDUP((J13&gt;J12)*(J13-J12)/I18*Nights,0)</f>
        <v>0</v>
      </c>
      <c r="B19" s="224">
        <v>0</v>
      </c>
      <c r="C19" s="152"/>
      <c r="D19" s="152"/>
      <c r="E19" s="172" t="s">
        <v>38</v>
      </c>
      <c r="F19" s="226">
        <f>IF($B$7&lt;100,IF((F6-F5)&gt;0,50%*F17,"Depart before arrive?"),"Special Rates")</f>
        <v>735</v>
      </c>
      <c r="G19" s="152"/>
      <c r="H19" s="174" t="s">
        <v>54</v>
      </c>
      <c r="I19" s="263">
        <f>F9/Guests/Nights</f>
        <v>22.96875</v>
      </c>
      <c r="J19" s="264"/>
      <c r="K19" s="131"/>
      <c r="L19" s="235" t="s">
        <v>326</v>
      </c>
      <c r="M19" s="235"/>
      <c r="N19" s="235"/>
      <c r="O19" s="235"/>
      <c r="P19" s="131"/>
      <c r="Q19" s="131"/>
      <c r="R19" s="131"/>
      <c r="S19" s="131"/>
      <c r="T19" s="131"/>
      <c r="U19" s="131"/>
      <c r="V19" s="131"/>
      <c r="Y19"/>
      <c r="Z19"/>
      <c r="AA19"/>
      <c r="AB19"/>
      <c r="AC19"/>
      <c r="AD19"/>
      <c r="AE19"/>
      <c r="AF19"/>
      <c r="AG19"/>
      <c r="AH19"/>
      <c r="AI19"/>
      <c r="AJ19"/>
    </row>
    <row r="20" spans="1:36" s="48" customFormat="1" ht="16.5" thickBot="1">
      <c r="A20" s="131"/>
      <c r="B20" s="131"/>
      <c r="C20" s="152"/>
      <c r="D20" s="152"/>
      <c r="E20" s="131"/>
      <c r="F20" s="131"/>
      <c r="G20" s="152"/>
      <c r="H20" s="177" t="s">
        <v>60</v>
      </c>
      <c r="I20" s="178"/>
      <c r="J20" s="213">
        <f>MAX((MAX($F$9*$I$8/$J$14,$F$9*$J$13/$J$14)+GrandTotal-$F$9),$B$17,MinimumRental)</f>
        <v>945</v>
      </c>
      <c r="K20" s="131"/>
      <c r="L20" s="235" t="s">
        <v>327</v>
      </c>
      <c r="M20" s="235" t="s">
        <v>328</v>
      </c>
      <c r="N20" s="235" t="s">
        <v>334</v>
      </c>
      <c r="O20" s="235"/>
      <c r="P20" s="131"/>
      <c r="Q20" s="131"/>
      <c r="R20" s="131"/>
      <c r="S20" s="131"/>
      <c r="T20" s="131"/>
      <c r="U20" s="131"/>
      <c r="V20" s="131"/>
      <c r="Y20"/>
      <c r="Z20"/>
      <c r="AA20"/>
      <c r="AB20"/>
      <c r="AC20"/>
      <c r="AD20"/>
      <c r="AE20"/>
      <c r="AF20"/>
      <c r="AG20"/>
      <c r="AH20"/>
      <c r="AI20"/>
      <c r="AJ20"/>
    </row>
    <row r="21" spans="1:36" s="48" customFormat="1" ht="16.5" thickTop="1">
      <c r="A21" s="227">
        <v>200</v>
      </c>
      <c r="B21" s="254">
        <f>Nights</f>
        <v>8</v>
      </c>
      <c r="C21" s="284"/>
      <c r="D21" s="219"/>
      <c r="E21" s="249">
        <f>(B21&gt;0)*MAX(MinimumRental,A21*B21)</f>
        <v>1600</v>
      </c>
      <c r="F21" s="295"/>
      <c r="G21" s="152"/>
      <c r="H21" s="179" t="s">
        <v>61</v>
      </c>
      <c r="I21" s="180"/>
      <c r="J21" s="214">
        <f>MAX((MAX($F$9*$I$9/$J$14,$F$9*$J$13/$J$14)+GrandTotal-$F$9),$B$17,MinimumRental)</f>
        <v>840</v>
      </c>
      <c r="K21" s="131"/>
      <c r="L21" s="235" t="s">
        <v>332</v>
      </c>
      <c r="M21" s="235" t="s">
        <v>333</v>
      </c>
      <c r="N21" s="235" t="s">
        <v>335</v>
      </c>
      <c r="O21" s="235"/>
      <c r="P21" s="131"/>
      <c r="Q21" s="131"/>
      <c r="R21" s="131"/>
      <c r="S21" s="131"/>
      <c r="T21" s="131"/>
      <c r="U21" s="131"/>
      <c r="V21" s="131"/>
      <c r="Y21"/>
      <c r="Z21"/>
      <c r="AA21"/>
      <c r="AB21"/>
      <c r="AC21"/>
      <c r="AD21"/>
      <c r="AE21"/>
      <c r="AF21"/>
      <c r="AG21"/>
      <c r="AH21"/>
      <c r="AI21"/>
      <c r="AJ21"/>
    </row>
    <row r="22" spans="1:36" s="48" customFormat="1" ht="15.75">
      <c r="A22" s="228">
        <v>50</v>
      </c>
      <c r="B22" s="255">
        <v>0</v>
      </c>
      <c r="C22" s="285"/>
      <c r="D22" s="220"/>
      <c r="E22" s="250">
        <f>A22*((MOD(B22,7)*((MOD(B22,7)&lt;5)*(B22&gt;0)))+4*(B22&gt;0)*INT((B22+2)/7))</f>
        <v>0</v>
      </c>
      <c r="F22" s="296"/>
      <c r="G22" s="152"/>
      <c r="H22" s="179" t="s">
        <v>62</v>
      </c>
      <c r="I22" s="180"/>
      <c r="J22" s="214">
        <f>MAX((MAX($F$9*$I$10/$J$14,$F$9*$J$13/$J$14)+GrandTotal-$F$9),$B$17,MinimumRental)</f>
        <v>840</v>
      </c>
      <c r="K22" s="131"/>
      <c r="L22" s="235" t="s">
        <v>336</v>
      </c>
      <c r="M22" s="235"/>
      <c r="N22" s="235"/>
      <c r="O22" s="235"/>
      <c r="P22" s="131"/>
      <c r="Q22" s="131"/>
      <c r="R22" s="131"/>
      <c r="S22" s="131"/>
      <c r="T22" s="131"/>
      <c r="U22" s="131"/>
      <c r="V22" s="131"/>
      <c r="Y22"/>
      <c r="Z22"/>
      <c r="AA22"/>
      <c r="AB22"/>
      <c r="AC22"/>
      <c r="AD22"/>
      <c r="AE22"/>
      <c r="AF22"/>
      <c r="AG22"/>
      <c r="AH22"/>
      <c r="AI22"/>
      <c r="AJ22"/>
    </row>
    <row r="23" spans="1:36" s="48" customFormat="1" ht="16.5" thickBot="1">
      <c r="A23" s="221">
        <v>5</v>
      </c>
      <c r="B23" s="256">
        <v>0</v>
      </c>
      <c r="C23" s="286"/>
      <c r="D23" s="222"/>
      <c r="E23" s="251">
        <f>(B23&gt;0)*B23*A23*E22/A22</f>
        <v>0</v>
      </c>
      <c r="F23" s="297"/>
      <c r="G23" s="152"/>
      <c r="H23" s="182" t="s">
        <v>67</v>
      </c>
      <c r="I23" s="183"/>
      <c r="J23" s="215">
        <f>MAX((MAX($F$9*$I$11/$J$14,$F$9*$J$13/$J$14)+GrandTotal-$F$9),$B$17,MinimumRental)</f>
        <v>840</v>
      </c>
      <c r="K23" s="131"/>
      <c r="L23" s="235" t="s">
        <v>329</v>
      </c>
      <c r="M23" s="235" t="s">
        <v>330</v>
      </c>
      <c r="N23" s="235" t="s">
        <v>331</v>
      </c>
      <c r="O23" s="235"/>
      <c r="P23" s="131"/>
      <c r="Q23" s="131"/>
      <c r="R23" s="131"/>
      <c r="S23" s="131"/>
      <c r="T23" s="131"/>
      <c r="U23" s="131"/>
      <c r="V23" s="131"/>
      <c r="Y23"/>
      <c r="Z23"/>
      <c r="AA23"/>
      <c r="AB23"/>
      <c r="AC23"/>
      <c r="AD23"/>
      <c r="AE23"/>
      <c r="AF23"/>
      <c r="AG23"/>
      <c r="AH23"/>
      <c r="AI23"/>
      <c r="AJ23"/>
    </row>
    <row r="24" spans="1:36" s="48" customFormat="1" ht="16.5" thickTop="1">
      <c r="A24" s="259" t="s">
        <v>277</v>
      </c>
      <c r="B24" s="260"/>
      <c r="C24" s="260"/>
      <c r="D24" s="260"/>
      <c r="E24" s="260"/>
      <c r="F24" s="260"/>
      <c r="G24" s="152"/>
      <c r="H24" s="177" t="s">
        <v>63</v>
      </c>
      <c r="I24" s="178"/>
      <c r="J24" s="213">
        <f>MAX((MAX(($F$9*$I$8/$J$14)+($F$9*$I$9/$J$14),$F$9*$J$13/$J$14)+GrandTotal-$F$9),$B$17,2*MinimumRental)</f>
        <v>1680</v>
      </c>
      <c r="K24" s="131"/>
      <c r="L24" s="235" t="s">
        <v>344</v>
      </c>
      <c r="M24" s="235"/>
      <c r="N24" s="235"/>
      <c r="O24" s="235"/>
      <c r="P24" s="131"/>
      <c r="Q24" s="131"/>
      <c r="R24" s="131"/>
      <c r="S24" s="131"/>
      <c r="T24" s="131"/>
      <c r="U24" s="131"/>
      <c r="V24" s="131"/>
      <c r="Y24"/>
      <c r="Z24"/>
      <c r="AA24"/>
      <c r="AB24"/>
      <c r="AC24"/>
      <c r="AD24"/>
      <c r="AE24"/>
      <c r="AF24"/>
      <c r="AG24"/>
      <c r="AH24"/>
      <c r="AI24"/>
      <c r="AJ24"/>
    </row>
    <row r="25" spans="1:36" s="48" customFormat="1" ht="15.75">
      <c r="A25" s="260"/>
      <c r="B25" s="260"/>
      <c r="C25" s="260"/>
      <c r="D25" s="260"/>
      <c r="E25" s="260"/>
      <c r="F25" s="260"/>
      <c r="G25" s="152"/>
      <c r="H25" s="179" t="s">
        <v>64</v>
      </c>
      <c r="I25" s="180"/>
      <c r="J25" s="214">
        <f>MAX((MAX(($F$9*$I$8/$J$14)+($F$9*$I$10/$J$14),$F$9*$J$13/$J$14)+GrandTotal-$F$9),$B$17,2*MinimumRental)</f>
        <v>1470</v>
      </c>
      <c r="K25" s="131"/>
      <c r="L25" s="235" t="s">
        <v>364</v>
      </c>
      <c r="M25" s="235" t="s">
        <v>337</v>
      </c>
      <c r="N25" s="235"/>
      <c r="O25" s="235"/>
      <c r="P25" s="131"/>
      <c r="Q25" s="131"/>
      <c r="R25" s="131"/>
      <c r="S25" s="131"/>
      <c r="T25" s="131"/>
      <c r="U25" s="131"/>
      <c r="V25" s="131"/>
      <c r="Y25"/>
      <c r="Z25"/>
      <c r="AA25"/>
      <c r="AB25"/>
      <c r="AC25"/>
      <c r="AD25"/>
      <c r="AE25"/>
      <c r="AF25"/>
      <c r="AG25"/>
      <c r="AH25"/>
      <c r="AI25"/>
      <c r="AJ25"/>
    </row>
    <row r="26" spans="1:36" s="48" customFormat="1" ht="15.75" customHeight="1" thickBot="1">
      <c r="A26" s="260"/>
      <c r="B26" s="260"/>
      <c r="C26" s="260"/>
      <c r="D26" s="260"/>
      <c r="E26" s="260"/>
      <c r="F26" s="260"/>
      <c r="G26" s="152"/>
      <c r="H26" s="182" t="s">
        <v>135</v>
      </c>
      <c r="I26" s="183"/>
      <c r="J26" s="215">
        <f>MAX((MAX(($F$9*$I$8/$J$14)+($F$9*$I$11/$J$14),$F$9*$J$13/$J$14)+GrandTotal-$F$9),$B$17,2*MinimumRental)</f>
        <v>1155</v>
      </c>
      <c r="K26" s="131"/>
      <c r="L26" s="235"/>
      <c r="M26" s="235"/>
      <c r="N26" s="235"/>
      <c r="O26" s="235"/>
      <c r="P26" s="131"/>
      <c r="Q26" s="131"/>
      <c r="R26" s="131"/>
      <c r="S26" s="131"/>
      <c r="T26" s="131"/>
      <c r="U26" s="131"/>
      <c r="V26" s="131"/>
      <c r="Y26"/>
      <c r="Z26"/>
      <c r="AA26"/>
      <c r="AB26"/>
      <c r="AC26"/>
      <c r="AD26"/>
      <c r="AE26"/>
      <c r="AF26"/>
      <c r="AG26"/>
      <c r="AH26"/>
      <c r="AI26"/>
      <c r="AJ26"/>
    </row>
    <row r="27" spans="1:36" s="58" customFormat="1" ht="16.5" customHeight="1">
      <c r="A27" s="176"/>
      <c r="B27" s="176"/>
      <c r="C27" s="176"/>
      <c r="D27" s="176"/>
      <c r="E27" s="176"/>
      <c r="F27" s="176"/>
      <c r="G27" s="181"/>
      <c r="H27" s="132"/>
      <c r="I27" s="188"/>
      <c r="J27" s="132"/>
      <c r="K27" s="181"/>
      <c r="L27" s="235" t="s">
        <v>338</v>
      </c>
      <c r="M27" s="235"/>
      <c r="N27" s="235"/>
      <c r="O27" s="235"/>
      <c r="P27" s="131"/>
      <c r="Q27" s="131"/>
      <c r="R27" s="131"/>
      <c r="S27" s="131"/>
      <c r="T27" s="131"/>
      <c r="U27" s="131"/>
      <c r="V27" s="131"/>
      <c r="W27" s="48"/>
      <c r="X27" s="48"/>
      <c r="Y27"/>
      <c r="Z27"/>
      <c r="AA27"/>
      <c r="AB27"/>
      <c r="AC27"/>
      <c r="AD27"/>
      <c r="AE27"/>
      <c r="AF27"/>
      <c r="AG27"/>
      <c r="AH27"/>
      <c r="AI27"/>
      <c r="AJ27"/>
    </row>
    <row r="28" spans="1:36" s="48" customFormat="1" ht="12.75" customHeight="1">
      <c r="A28" s="184" t="s">
        <v>68</v>
      </c>
      <c r="B28" s="132"/>
      <c r="C28" s="173"/>
      <c r="D28" s="173"/>
      <c r="E28" s="131"/>
      <c r="F28" s="131"/>
      <c r="G28" s="152"/>
      <c r="H28" s="132"/>
      <c r="I28" s="188"/>
      <c r="J28" s="132"/>
      <c r="K28" s="131"/>
      <c r="L28" s="235" t="s">
        <v>339</v>
      </c>
      <c r="M28" s="235" t="s">
        <v>340</v>
      </c>
      <c r="N28" s="235"/>
      <c r="O28" s="235"/>
      <c r="P28" s="131"/>
      <c r="Q28" s="131"/>
      <c r="R28" s="131"/>
      <c r="S28" s="131"/>
      <c r="T28" s="131"/>
      <c r="U28" s="131"/>
      <c r="V28" s="131"/>
      <c r="Y28"/>
      <c r="Z28"/>
      <c r="AA28"/>
      <c r="AB28"/>
      <c r="AC28"/>
      <c r="AD28"/>
      <c r="AE28"/>
      <c r="AF28"/>
      <c r="AG28"/>
      <c r="AH28"/>
      <c r="AI28"/>
      <c r="AJ28"/>
    </row>
    <row r="29" spans="1:36" s="48" customFormat="1" ht="13.5" customHeight="1">
      <c r="A29" s="185" t="s">
        <v>147</v>
      </c>
      <c r="B29" s="185"/>
      <c r="C29" s="173"/>
      <c r="D29" s="173"/>
      <c r="E29" s="175"/>
      <c r="F29" s="175"/>
      <c r="G29" s="131"/>
      <c r="H29" s="132"/>
      <c r="I29" s="188"/>
      <c r="J29" s="132"/>
      <c r="K29" s="131"/>
      <c r="L29" s="235" t="s">
        <v>341</v>
      </c>
      <c r="M29" s="235" t="s">
        <v>342</v>
      </c>
      <c r="N29" s="235"/>
      <c r="O29" s="235"/>
      <c r="P29" s="131"/>
      <c r="Q29" s="131"/>
      <c r="R29" s="131"/>
      <c r="S29" s="131"/>
      <c r="T29" s="131"/>
      <c r="U29" s="131"/>
      <c r="V29" s="131"/>
      <c r="Y29"/>
      <c r="Z29"/>
      <c r="AA29"/>
      <c r="AB29"/>
      <c r="AC29"/>
      <c r="AD29"/>
      <c r="AE29"/>
      <c r="AF29"/>
      <c r="AG29"/>
      <c r="AH29"/>
      <c r="AI29"/>
      <c r="AJ29"/>
    </row>
    <row r="30" spans="1:36" s="48" customFormat="1" ht="12.75" customHeight="1">
      <c r="A30" s="185" t="s">
        <v>69</v>
      </c>
      <c r="B30" s="185"/>
      <c r="C30" s="173"/>
      <c r="D30" s="173"/>
      <c r="E30" s="134"/>
      <c r="F30" s="131"/>
      <c r="G30" s="131"/>
      <c r="H30" s="132"/>
      <c r="I30" s="188"/>
      <c r="J30" s="132"/>
      <c r="K30" s="131"/>
      <c r="L30" s="235" t="s">
        <v>354</v>
      </c>
      <c r="M30" s="235" t="s">
        <v>343</v>
      </c>
      <c r="N30" s="235" t="s">
        <v>355</v>
      </c>
      <c r="O30" s="235"/>
      <c r="P30" s="131"/>
      <c r="Q30" s="131"/>
      <c r="R30" s="131"/>
      <c r="S30" s="131"/>
      <c r="T30" s="131"/>
      <c r="U30" s="131"/>
      <c r="V30" s="131"/>
      <c r="Y30"/>
      <c r="Z30"/>
      <c r="AA30"/>
      <c r="AB30"/>
      <c r="AC30"/>
      <c r="AD30"/>
      <c r="AE30"/>
      <c r="AF30"/>
      <c r="AG30"/>
      <c r="AH30"/>
      <c r="AI30"/>
      <c r="AJ30"/>
    </row>
    <row r="31" spans="1:36" s="48" customFormat="1" ht="12.75" customHeight="1">
      <c r="A31" s="185" t="s">
        <v>70</v>
      </c>
      <c r="B31" s="131"/>
      <c r="C31" s="175"/>
      <c r="D31" s="175"/>
      <c r="E31" s="186"/>
      <c r="F31" s="132"/>
      <c r="G31" s="131"/>
      <c r="H31" s="131"/>
      <c r="I31" s="129"/>
      <c r="J31" s="131"/>
      <c r="K31" s="131"/>
      <c r="L31" s="235"/>
      <c r="M31" s="235"/>
      <c r="N31" s="235"/>
      <c r="O31" s="235"/>
      <c r="P31" s="131"/>
      <c r="Q31" s="131"/>
      <c r="R31" s="131"/>
      <c r="S31" s="131"/>
      <c r="T31" s="131"/>
      <c r="U31" s="131"/>
      <c r="V31" s="131"/>
      <c r="Y31"/>
      <c r="Z31"/>
      <c r="AA31"/>
      <c r="AB31"/>
      <c r="AC31"/>
      <c r="AD31"/>
      <c r="AE31"/>
      <c r="AF31"/>
      <c r="AG31"/>
      <c r="AH31"/>
      <c r="AI31"/>
      <c r="AJ31"/>
    </row>
    <row r="32" spans="1:36" s="48" customFormat="1" ht="12.75">
      <c r="A32" s="185" t="s">
        <v>134</v>
      </c>
      <c r="B32" s="131"/>
      <c r="C32" s="131"/>
      <c r="D32" s="131"/>
      <c r="E32" s="185"/>
      <c r="F32" s="185"/>
      <c r="G32" s="131"/>
      <c r="H32" s="189"/>
      <c r="I32" s="189"/>
      <c r="J32" s="189"/>
      <c r="K32" s="131"/>
      <c r="L32" s="235" t="s">
        <v>345</v>
      </c>
      <c r="M32" s="235"/>
      <c r="N32" s="235"/>
      <c r="O32" s="235"/>
      <c r="P32" s="131"/>
      <c r="Q32" s="131"/>
      <c r="R32" s="131"/>
      <c r="S32" s="131"/>
      <c r="T32" s="131"/>
      <c r="U32" s="131"/>
      <c r="V32" s="131"/>
      <c r="Y32"/>
      <c r="Z32"/>
      <c r="AA32"/>
      <c r="AB32"/>
      <c r="AC32"/>
      <c r="AD32"/>
      <c r="AE32"/>
      <c r="AF32"/>
      <c r="AG32"/>
      <c r="AH32"/>
      <c r="AI32"/>
      <c r="AJ32"/>
    </row>
    <row r="33" spans="1:22" ht="13.5" customHeight="1">
      <c r="A33" s="185" t="s">
        <v>71</v>
      </c>
      <c r="B33" s="131"/>
      <c r="C33" s="187"/>
      <c r="D33" s="185"/>
      <c r="E33" s="185"/>
      <c r="F33" s="185"/>
      <c r="G33" s="131"/>
      <c r="H33" s="189"/>
      <c r="I33" s="189"/>
      <c r="J33" s="189"/>
      <c r="K33" s="131"/>
      <c r="L33" s="235" t="s">
        <v>346</v>
      </c>
      <c r="M33" s="235" t="s">
        <v>347</v>
      </c>
      <c r="N33" s="235" t="s">
        <v>348</v>
      </c>
      <c r="O33" s="235"/>
      <c r="P33" s="131"/>
      <c r="Q33" s="131"/>
      <c r="R33" s="131"/>
      <c r="S33" s="131"/>
      <c r="T33" s="131"/>
      <c r="U33" s="131"/>
      <c r="V33" s="131"/>
    </row>
    <row r="34" spans="1:22" ht="12.75">
      <c r="A34" s="185" t="s">
        <v>73</v>
      </c>
      <c r="B34" s="131"/>
      <c r="C34" s="185"/>
      <c r="D34" s="185"/>
      <c r="E34" s="134"/>
      <c r="F34" s="131"/>
      <c r="G34" s="131"/>
      <c r="H34" s="189"/>
      <c r="I34" s="189"/>
      <c r="J34" s="189"/>
      <c r="K34" s="131"/>
      <c r="L34" s="235" t="s">
        <v>349</v>
      </c>
      <c r="M34" s="235" t="s">
        <v>350</v>
      </c>
      <c r="N34" s="235" t="s">
        <v>351</v>
      </c>
      <c r="O34" s="235"/>
      <c r="P34" s="131"/>
      <c r="Q34" s="131"/>
      <c r="R34" s="131"/>
      <c r="S34" s="131"/>
      <c r="T34" s="131"/>
      <c r="U34" s="131"/>
      <c r="V34" s="131"/>
    </row>
    <row r="35" spans="1:22" ht="12.75">
      <c r="A35" s="184" t="s">
        <v>44</v>
      </c>
      <c r="B35" s="131"/>
      <c r="C35" s="185"/>
      <c r="D35" s="185"/>
      <c r="E35" s="176"/>
      <c r="F35" s="176"/>
      <c r="G35" s="131"/>
      <c r="H35" s="189"/>
      <c r="I35" s="189"/>
      <c r="J35" s="189"/>
      <c r="K35" s="131"/>
      <c r="L35" s="235" t="s">
        <v>352</v>
      </c>
      <c r="M35" s="235" t="s">
        <v>353</v>
      </c>
      <c r="N35" s="235" t="s">
        <v>356</v>
      </c>
      <c r="O35" s="235"/>
      <c r="P35" s="131"/>
      <c r="Q35" s="131"/>
      <c r="R35" s="131"/>
      <c r="S35" s="131"/>
      <c r="T35" s="131"/>
      <c r="U35" s="131"/>
      <c r="V35" s="131"/>
    </row>
    <row r="36" spans="1:22" ht="12.75" customHeight="1">
      <c r="A36" s="248" t="s">
        <v>0</v>
      </c>
      <c r="B36" s="298"/>
      <c r="C36" s="298"/>
      <c r="D36" s="298"/>
      <c r="E36" s="298"/>
      <c r="F36" s="298"/>
      <c r="G36" s="298"/>
      <c r="H36" s="298"/>
      <c r="I36" s="260"/>
      <c r="J36" s="260"/>
      <c r="K36" s="131"/>
      <c r="L36" s="235" t="s">
        <v>357</v>
      </c>
      <c r="M36" s="235" t="s">
        <v>358</v>
      </c>
      <c r="N36" s="235"/>
      <c r="O36" s="235"/>
      <c r="P36" s="131"/>
      <c r="Q36" s="131"/>
      <c r="R36" s="131"/>
      <c r="S36" s="131"/>
      <c r="T36" s="131"/>
      <c r="U36" s="131"/>
      <c r="V36" s="131"/>
    </row>
    <row r="37" spans="1:22" ht="20.25" customHeight="1">
      <c r="A37" s="298"/>
      <c r="B37" s="298"/>
      <c r="C37" s="298"/>
      <c r="D37" s="298"/>
      <c r="E37" s="298"/>
      <c r="F37" s="298"/>
      <c r="G37" s="298"/>
      <c r="H37" s="298"/>
      <c r="I37" s="260"/>
      <c r="J37" s="260"/>
      <c r="K37" s="131"/>
      <c r="L37" s="235" t="s">
        <v>359</v>
      </c>
      <c r="M37" s="235" t="s">
        <v>360</v>
      </c>
      <c r="N37" s="235"/>
      <c r="O37" s="235"/>
      <c r="P37" s="131"/>
      <c r="Q37" s="131"/>
      <c r="R37" s="131"/>
      <c r="S37" s="131"/>
      <c r="T37" s="131"/>
      <c r="U37" s="131"/>
      <c r="V37" s="131"/>
    </row>
    <row r="38" spans="1:40" ht="12.75">
      <c r="A38" s="298"/>
      <c r="B38" s="298"/>
      <c r="C38" s="298"/>
      <c r="D38" s="298"/>
      <c r="E38" s="298"/>
      <c r="F38" s="298"/>
      <c r="G38" s="298"/>
      <c r="H38" s="298"/>
      <c r="I38" s="260"/>
      <c r="J38" s="260"/>
      <c r="K38" s="131"/>
      <c r="L38" s="235" t="s">
        <v>365</v>
      </c>
      <c r="M38" s="235" t="s">
        <v>361</v>
      </c>
      <c r="N38" s="235"/>
      <c r="O38" s="235"/>
      <c r="P38" s="131"/>
      <c r="Q38" s="131"/>
      <c r="R38" s="131"/>
      <c r="S38" s="131"/>
      <c r="T38" s="131"/>
      <c r="U38" s="131"/>
      <c r="V38" s="131"/>
      <c r="AK38" s="48"/>
      <c r="AL38" s="48"/>
      <c r="AM38" s="48"/>
      <c r="AN38" s="48"/>
    </row>
    <row r="39" spans="1:42" ht="12.75" customHeight="1">
      <c r="A39" s="260"/>
      <c r="B39" s="260"/>
      <c r="C39" s="260"/>
      <c r="D39" s="260"/>
      <c r="E39" s="260"/>
      <c r="F39" s="260"/>
      <c r="G39" s="260"/>
      <c r="H39" s="260"/>
      <c r="I39" s="260"/>
      <c r="J39" s="260"/>
      <c r="K39" s="131"/>
      <c r="L39" s="131"/>
      <c r="M39" s="131"/>
      <c r="N39" s="131"/>
      <c r="O39" s="131"/>
      <c r="P39" s="131"/>
      <c r="Q39" s="131"/>
      <c r="R39" s="131"/>
      <c r="S39" s="131"/>
      <c r="T39" s="131"/>
      <c r="U39" s="131"/>
      <c r="V39" s="131"/>
      <c r="AK39" s="48"/>
      <c r="AL39" s="48"/>
      <c r="AM39" s="48"/>
      <c r="AN39" s="48"/>
      <c r="AO39" s="48"/>
      <c r="AP39" s="48"/>
    </row>
    <row r="40" spans="1:42" ht="12.75" customHeight="1">
      <c r="A40" s="260"/>
      <c r="B40" s="260"/>
      <c r="C40" s="260"/>
      <c r="D40" s="260"/>
      <c r="E40" s="260"/>
      <c r="F40" s="260"/>
      <c r="G40" s="260"/>
      <c r="H40" s="260"/>
      <c r="I40" s="260"/>
      <c r="J40" s="260"/>
      <c r="K40" s="131"/>
      <c r="L40" s="131"/>
      <c r="M40" s="131"/>
      <c r="N40" s="131"/>
      <c r="O40" s="131"/>
      <c r="P40" s="131"/>
      <c r="Q40" s="131"/>
      <c r="R40" s="131"/>
      <c r="S40" s="131"/>
      <c r="T40" s="131"/>
      <c r="U40" s="131"/>
      <c r="V40" s="131"/>
      <c r="AK40" s="48"/>
      <c r="AL40" s="48"/>
      <c r="AM40" s="48"/>
      <c r="AN40" s="48"/>
      <c r="AO40" s="48"/>
      <c r="AP40" s="48"/>
    </row>
    <row r="41" spans="1:42" ht="12.75" customHeight="1">
      <c r="A41" s="260"/>
      <c r="B41" s="260"/>
      <c r="C41" s="260"/>
      <c r="D41" s="260"/>
      <c r="E41" s="260"/>
      <c r="F41" s="260"/>
      <c r="G41" s="260"/>
      <c r="H41" s="260"/>
      <c r="I41" s="260"/>
      <c r="J41" s="260"/>
      <c r="K41" s="131"/>
      <c r="L41" s="131"/>
      <c r="M41" s="131"/>
      <c r="N41" s="131"/>
      <c r="O41" s="131"/>
      <c r="P41" s="131"/>
      <c r="Q41" s="131"/>
      <c r="R41" s="131"/>
      <c r="S41" s="131"/>
      <c r="T41" s="131"/>
      <c r="U41" s="131"/>
      <c r="V41" s="131"/>
      <c r="AK41" s="48"/>
      <c r="AL41" s="48"/>
      <c r="AM41" s="48"/>
      <c r="AN41" s="48"/>
      <c r="AO41" s="48"/>
      <c r="AP41" s="48"/>
    </row>
    <row r="42" spans="1:42" ht="12.75" customHeight="1" thickBot="1">
      <c r="A42" s="189"/>
      <c r="B42" s="189"/>
      <c r="C42" s="189"/>
      <c r="D42" s="189"/>
      <c r="E42" s="189"/>
      <c r="F42" s="189"/>
      <c r="G42" s="189"/>
      <c r="H42" s="132"/>
      <c r="I42" s="188"/>
      <c r="J42" s="132"/>
      <c r="K42" s="131"/>
      <c r="L42" s="135" t="s">
        <v>283</v>
      </c>
      <c r="M42" s="131"/>
      <c r="N42" s="131"/>
      <c r="O42" s="131"/>
      <c r="P42" s="131"/>
      <c r="Q42" s="131"/>
      <c r="R42" s="131"/>
      <c r="S42" s="131"/>
      <c r="T42" s="131"/>
      <c r="U42" s="131"/>
      <c r="V42" s="131"/>
      <c r="AK42" s="48"/>
      <c r="AL42" s="48"/>
      <c r="AM42" s="48"/>
      <c r="AN42" s="48"/>
      <c r="AO42" s="48"/>
      <c r="AP42" s="48"/>
    </row>
    <row r="43" spans="1:42" ht="12.75" customHeight="1" thickBot="1">
      <c r="A43" s="173"/>
      <c r="B43" s="190" t="s">
        <v>278</v>
      </c>
      <c r="C43" s="191"/>
      <c r="D43" s="192"/>
      <c r="E43" s="193"/>
      <c r="F43" s="194"/>
      <c r="G43" s="173"/>
      <c r="H43" s="177" t="s">
        <v>151</v>
      </c>
      <c r="I43" s="178"/>
      <c r="J43" s="213">
        <v>250</v>
      </c>
      <c r="K43" s="131"/>
      <c r="L43" s="235"/>
      <c r="M43" s="235"/>
      <c r="N43" s="235"/>
      <c r="O43" s="235"/>
      <c r="P43" s="131"/>
      <c r="Q43" s="131"/>
      <c r="R43" s="131"/>
      <c r="S43" s="131"/>
      <c r="T43" s="131"/>
      <c r="U43" s="131"/>
      <c r="V43" s="131"/>
      <c r="AK43" s="48"/>
      <c r="AL43" s="48"/>
      <c r="AM43" s="48"/>
      <c r="AN43" s="48"/>
      <c r="AO43" s="48"/>
      <c r="AP43" s="48"/>
    </row>
    <row r="44" spans="1:42" ht="11.25" customHeight="1">
      <c r="A44" s="131"/>
      <c r="B44" s="195" t="s">
        <v>279</v>
      </c>
      <c r="C44" s="196"/>
      <c r="D44" s="197"/>
      <c r="E44" s="198"/>
      <c r="F44" s="199">
        <v>35</v>
      </c>
      <c r="G44" s="173"/>
      <c r="H44" s="179" t="s">
        <v>152</v>
      </c>
      <c r="I44" s="180"/>
      <c r="J44" s="214">
        <v>750</v>
      </c>
      <c r="K44" s="131"/>
      <c r="L44" s="235"/>
      <c r="M44" s="235"/>
      <c r="N44" s="235"/>
      <c r="O44" s="235"/>
      <c r="P44" s="131"/>
      <c r="Q44" s="131"/>
      <c r="R44" s="131"/>
      <c r="S44" s="131"/>
      <c r="T44" s="131"/>
      <c r="U44" s="131"/>
      <c r="V44" s="131"/>
      <c r="AK44" s="48"/>
      <c r="AL44" s="48"/>
      <c r="AM44" s="48"/>
      <c r="AN44" s="48"/>
      <c r="AO44" s="48"/>
      <c r="AP44" s="48"/>
    </row>
    <row r="45" spans="1:42" ht="11.25" customHeight="1" thickBot="1">
      <c r="A45" s="131"/>
      <c r="B45" s="182" t="s">
        <v>280</v>
      </c>
      <c r="C45" s="200"/>
      <c r="D45" s="200"/>
      <c r="E45" s="201"/>
      <c r="F45" s="202">
        <v>4.5</v>
      </c>
      <c r="G45" s="173"/>
      <c r="H45" s="179" t="s">
        <v>153</v>
      </c>
      <c r="I45" s="180"/>
      <c r="J45" s="214">
        <v>1500</v>
      </c>
      <c r="K45" s="131"/>
      <c r="L45" s="131"/>
      <c r="M45" s="131"/>
      <c r="N45" s="131"/>
      <c r="O45" s="131"/>
      <c r="P45" s="131"/>
      <c r="Q45" s="131"/>
      <c r="R45" s="131"/>
      <c r="S45" s="131"/>
      <c r="T45" s="131"/>
      <c r="U45" s="131"/>
      <c r="V45" s="131"/>
      <c r="AK45" s="48"/>
      <c r="AL45" s="48"/>
      <c r="AM45" s="48"/>
      <c r="AN45" s="48"/>
      <c r="AO45" s="48"/>
      <c r="AP45" s="48"/>
    </row>
    <row r="46" spans="1:42" ht="11.25" customHeight="1">
      <c r="A46" s="131"/>
      <c r="B46" s="131"/>
      <c r="C46" s="173"/>
      <c r="D46" s="173"/>
      <c r="E46" s="189"/>
      <c r="F46" s="189"/>
      <c r="G46" s="173"/>
      <c r="H46" s="177" t="s">
        <v>154</v>
      </c>
      <c r="I46" s="178"/>
      <c r="J46" s="213">
        <v>22</v>
      </c>
      <c r="K46" s="131"/>
      <c r="L46" s="131"/>
      <c r="M46" s="131"/>
      <c r="N46" s="131"/>
      <c r="O46" s="131"/>
      <c r="P46" s="131"/>
      <c r="Q46" s="131"/>
      <c r="R46" s="131"/>
      <c r="S46" s="131"/>
      <c r="T46" s="131"/>
      <c r="U46" s="131"/>
      <c r="V46" s="131"/>
      <c r="AK46" s="48"/>
      <c r="AL46" s="48"/>
      <c r="AM46" s="48"/>
      <c r="AN46" s="48"/>
      <c r="AO46" s="48"/>
      <c r="AP46" s="48"/>
    </row>
    <row r="47" spans="1:42" ht="11.25" customHeight="1">
      <c r="A47" s="131"/>
      <c r="B47" s="131"/>
      <c r="C47" s="173"/>
      <c r="D47" s="173"/>
      <c r="E47" s="185"/>
      <c r="F47" s="185"/>
      <c r="G47" s="173"/>
      <c r="H47" s="179" t="s">
        <v>155</v>
      </c>
      <c r="I47" s="180"/>
      <c r="J47" s="214">
        <v>100</v>
      </c>
      <c r="K47" s="131"/>
      <c r="L47" s="131"/>
      <c r="M47" s="131"/>
      <c r="N47" s="131"/>
      <c r="O47" s="131"/>
      <c r="P47" s="131"/>
      <c r="Q47" s="131"/>
      <c r="R47" s="131"/>
      <c r="S47" s="131"/>
      <c r="T47" s="131"/>
      <c r="U47" s="131"/>
      <c r="V47" s="131"/>
      <c r="AK47" s="48"/>
      <c r="AL47" s="48"/>
      <c r="AM47" s="48"/>
      <c r="AN47" s="48"/>
      <c r="AO47" s="48"/>
      <c r="AP47" s="48"/>
    </row>
    <row r="48" spans="1:42" ht="11.25" customHeight="1" thickBot="1">
      <c r="A48" s="131"/>
      <c r="B48" s="131"/>
      <c r="C48" s="189"/>
      <c r="D48" s="189"/>
      <c r="E48" s="134"/>
      <c r="F48" s="131"/>
      <c r="G48" s="189"/>
      <c r="H48" s="182" t="s">
        <v>156</v>
      </c>
      <c r="I48" s="183"/>
      <c r="J48" s="215">
        <v>100</v>
      </c>
      <c r="K48" s="131"/>
      <c r="L48" s="131"/>
      <c r="M48" s="131"/>
      <c r="N48" s="131"/>
      <c r="O48" s="131"/>
      <c r="P48" s="131"/>
      <c r="Q48" s="131"/>
      <c r="R48" s="131"/>
      <c r="S48" s="131"/>
      <c r="T48" s="131"/>
      <c r="U48" s="131"/>
      <c r="V48" s="131"/>
      <c r="AK48" s="48"/>
      <c r="AL48" s="48"/>
      <c r="AM48" s="48"/>
      <c r="AN48" s="48"/>
      <c r="AO48" s="48"/>
      <c r="AP48" s="48"/>
    </row>
    <row r="49" spans="1:42" ht="11.25" customHeight="1">
      <c r="A49" s="131"/>
      <c r="B49" s="131"/>
      <c r="C49" s="185"/>
      <c r="D49" s="185"/>
      <c r="E49" s="134"/>
      <c r="F49" s="131"/>
      <c r="G49" s="203"/>
      <c r="H49" s="132"/>
      <c r="I49" s="188"/>
      <c r="J49" s="132"/>
      <c r="K49" s="131"/>
      <c r="L49" s="131"/>
      <c r="M49" s="131"/>
      <c r="N49" s="131"/>
      <c r="O49" s="131"/>
      <c r="P49" s="131"/>
      <c r="Q49" s="131"/>
      <c r="R49" s="131"/>
      <c r="S49" s="131"/>
      <c r="T49" s="131"/>
      <c r="U49" s="131"/>
      <c r="V49" s="131"/>
      <c r="AK49" s="58"/>
      <c r="AL49" s="58"/>
      <c r="AM49" s="58"/>
      <c r="AN49" s="58"/>
      <c r="AO49" s="48"/>
      <c r="AP49" s="48"/>
    </row>
    <row r="50" spans="1:42" ht="11.25" customHeight="1">
      <c r="A50" s="131"/>
      <c r="B50" s="131"/>
      <c r="C50" s="131"/>
      <c r="D50" s="131"/>
      <c r="E50" s="134"/>
      <c r="F50" s="131"/>
      <c r="G50" s="203"/>
      <c r="H50" s="132"/>
      <c r="I50" s="188"/>
      <c r="J50" s="132"/>
      <c r="K50" s="131"/>
      <c r="L50" s="131"/>
      <c r="M50" s="131"/>
      <c r="N50" s="131"/>
      <c r="O50" s="131"/>
      <c r="P50" s="131"/>
      <c r="Q50" s="131"/>
      <c r="R50" s="131"/>
      <c r="S50" s="131"/>
      <c r="T50" s="131"/>
      <c r="U50" s="131"/>
      <c r="V50" s="131"/>
      <c r="AK50" s="48"/>
      <c r="AL50" s="48"/>
      <c r="AM50" s="48"/>
      <c r="AN50" s="48"/>
      <c r="AO50" s="58"/>
      <c r="AP50" s="58"/>
    </row>
    <row r="51" spans="1:42" ht="11.25" customHeight="1">
      <c r="A51" s="132"/>
      <c r="B51" s="132"/>
      <c r="C51" s="131"/>
      <c r="D51" s="131"/>
      <c r="E51" s="134"/>
      <c r="F51" s="131"/>
      <c r="G51" s="203"/>
      <c r="H51" s="132"/>
      <c r="I51" s="188"/>
      <c r="J51" s="132"/>
      <c r="K51" s="131"/>
      <c r="L51" s="131"/>
      <c r="M51" s="131"/>
      <c r="N51" s="131"/>
      <c r="O51" s="131"/>
      <c r="P51" s="131"/>
      <c r="Q51" s="131"/>
      <c r="R51" s="131"/>
      <c r="S51" s="131"/>
      <c r="T51" s="131"/>
      <c r="U51" s="131"/>
      <c r="V51" s="131"/>
      <c r="AK51" s="48"/>
      <c r="AL51" s="48"/>
      <c r="AM51" s="48"/>
      <c r="AN51" s="48"/>
      <c r="AO51" s="48"/>
      <c r="AP51" s="48"/>
    </row>
    <row r="52" spans="1:42" ht="11.25" customHeight="1">
      <c r="A52" s="132"/>
      <c r="B52" s="132"/>
      <c r="C52" s="131"/>
      <c r="D52" s="131"/>
      <c r="E52" s="134"/>
      <c r="F52" s="131"/>
      <c r="G52" s="131"/>
      <c r="H52" s="132"/>
      <c r="I52" s="188"/>
      <c r="J52" s="132"/>
      <c r="K52" s="131"/>
      <c r="L52" s="131"/>
      <c r="M52" s="131"/>
      <c r="N52" s="131"/>
      <c r="O52" s="131"/>
      <c r="P52" s="131"/>
      <c r="Q52" s="131"/>
      <c r="R52" s="131"/>
      <c r="S52" s="131"/>
      <c r="T52" s="131"/>
      <c r="U52" s="131"/>
      <c r="V52" s="131"/>
      <c r="AK52" s="48"/>
      <c r="AL52" s="48"/>
      <c r="AM52" s="48"/>
      <c r="AN52" s="48"/>
      <c r="AO52" s="48"/>
      <c r="AP52" s="48"/>
    </row>
    <row r="53" spans="1:42" ht="12.75" customHeight="1">
      <c r="A53" s="132"/>
      <c r="B53" s="132"/>
      <c r="C53" s="131"/>
      <c r="D53" s="131"/>
      <c r="E53" s="134"/>
      <c r="F53" s="131"/>
      <c r="G53" s="131"/>
      <c r="H53" s="132"/>
      <c r="I53" s="188"/>
      <c r="J53" s="132"/>
      <c r="K53" s="131"/>
      <c r="L53" s="131"/>
      <c r="M53" s="131"/>
      <c r="N53" s="131"/>
      <c r="O53" s="131"/>
      <c r="P53" s="131"/>
      <c r="Q53" s="131"/>
      <c r="R53" s="131"/>
      <c r="S53" s="131"/>
      <c r="T53" s="131"/>
      <c r="U53" s="131"/>
      <c r="V53" s="131"/>
      <c r="AK53" s="48"/>
      <c r="AL53" s="48"/>
      <c r="AM53" s="48"/>
      <c r="AN53" s="48"/>
      <c r="AO53" s="48"/>
      <c r="AP53" s="48"/>
    </row>
    <row r="54" spans="1:42" ht="12.75">
      <c r="A54" s="132"/>
      <c r="B54" s="132"/>
      <c r="C54" s="131"/>
      <c r="D54" s="131"/>
      <c r="E54" s="186"/>
      <c r="F54" s="132"/>
      <c r="G54" s="131"/>
      <c r="H54" s="132"/>
      <c r="I54" s="188"/>
      <c r="J54" s="132"/>
      <c r="K54" s="131"/>
      <c r="L54" s="131"/>
      <c r="M54" s="131"/>
      <c r="N54" s="131"/>
      <c r="O54" s="131"/>
      <c r="P54" s="131"/>
      <c r="Q54" s="131"/>
      <c r="R54" s="131"/>
      <c r="S54" s="131"/>
      <c r="T54" s="131"/>
      <c r="U54" s="131"/>
      <c r="V54" s="131"/>
      <c r="AK54" s="48"/>
      <c r="AL54" s="48"/>
      <c r="AM54" s="48"/>
      <c r="AN54" s="48"/>
      <c r="AO54" s="48"/>
      <c r="AP54" s="48"/>
    </row>
    <row r="55" spans="1:42" ht="12.75">
      <c r="A55" s="132"/>
      <c r="B55" s="132"/>
      <c r="C55" s="131"/>
      <c r="D55" s="131"/>
      <c r="E55" s="186"/>
      <c r="F55" s="132"/>
      <c r="G55" s="131"/>
      <c r="H55" s="132"/>
      <c r="I55" s="188"/>
      <c r="J55" s="132"/>
      <c r="K55" s="131"/>
      <c r="L55" s="131"/>
      <c r="M55" s="131"/>
      <c r="N55" s="131"/>
      <c r="O55" s="131"/>
      <c r="P55" s="131"/>
      <c r="Q55" s="131"/>
      <c r="R55" s="131"/>
      <c r="S55" s="131"/>
      <c r="T55" s="131"/>
      <c r="U55" s="131"/>
      <c r="V55" s="131"/>
      <c r="AO55" s="48"/>
      <c r="AP55" s="48"/>
    </row>
    <row r="56" spans="1:22" ht="12.75">
      <c r="A56" s="132"/>
      <c r="B56" s="132"/>
      <c r="C56" s="132"/>
      <c r="D56" s="132"/>
      <c r="E56" s="186"/>
      <c r="F56" s="132"/>
      <c r="G56" s="132"/>
      <c r="H56" s="132"/>
      <c r="I56" s="188"/>
      <c r="J56" s="132"/>
      <c r="K56" s="131"/>
      <c r="L56" s="131"/>
      <c r="M56" s="131"/>
      <c r="N56" s="131"/>
      <c r="O56" s="131"/>
      <c r="P56" s="131"/>
      <c r="Q56" s="131"/>
      <c r="R56" s="131"/>
      <c r="S56" s="131"/>
      <c r="T56" s="131"/>
      <c r="U56" s="131"/>
      <c r="V56" s="131"/>
    </row>
    <row r="57" spans="1:11" ht="12.75">
      <c r="A57" s="132"/>
      <c r="B57" s="132"/>
      <c r="C57" s="132"/>
      <c r="D57" s="132"/>
      <c r="E57" s="186"/>
      <c r="F57" s="132"/>
      <c r="G57" s="132"/>
      <c r="H57" s="132"/>
      <c r="I57" s="188"/>
      <c r="J57" s="132"/>
      <c r="K57" s="131"/>
    </row>
    <row r="58" spans="1:11" ht="12.75">
      <c r="A58" s="132"/>
      <c r="B58" s="132"/>
      <c r="C58" s="132"/>
      <c r="D58" s="132"/>
      <c r="E58" s="186"/>
      <c r="F58" s="132"/>
      <c r="G58" s="132"/>
      <c r="H58" s="132"/>
      <c r="I58" s="188"/>
      <c r="J58" s="132"/>
      <c r="K58" s="131"/>
    </row>
    <row r="59" spans="1:11" ht="12.75">
      <c r="A59" s="132"/>
      <c r="B59" s="132"/>
      <c r="C59" s="132"/>
      <c r="D59" s="132"/>
      <c r="E59" s="186"/>
      <c r="F59" s="132"/>
      <c r="G59" s="132"/>
      <c r="H59" s="132"/>
      <c r="I59" s="188"/>
      <c r="J59" s="132"/>
      <c r="K59" s="131"/>
    </row>
    <row r="60" spans="1:11" ht="12.75">
      <c r="A60" s="132"/>
      <c r="B60" s="132"/>
      <c r="C60" s="132"/>
      <c r="D60" s="132"/>
      <c r="E60" s="186"/>
      <c r="F60" s="132"/>
      <c r="G60" s="132"/>
      <c r="H60" s="132"/>
      <c r="I60" s="188"/>
      <c r="J60" s="132"/>
      <c r="K60" s="131"/>
    </row>
    <row r="61" spans="1:11" ht="12.75">
      <c r="A61" s="132"/>
      <c r="B61" s="132"/>
      <c r="C61" s="132"/>
      <c r="D61" s="132"/>
      <c r="E61" s="186"/>
      <c r="F61" s="132"/>
      <c r="G61" s="132"/>
      <c r="H61" s="132"/>
      <c r="I61" s="188"/>
      <c r="J61" s="132"/>
      <c r="K61" s="131"/>
    </row>
    <row r="62" spans="1:11" ht="12.75">
      <c r="A62" s="132"/>
      <c r="B62" s="132"/>
      <c r="C62" s="132"/>
      <c r="D62" s="132"/>
      <c r="E62" s="186"/>
      <c r="F62" s="132"/>
      <c r="G62" s="132"/>
      <c r="H62" s="132"/>
      <c r="I62" s="188"/>
      <c r="J62" s="132"/>
      <c r="K62" s="131"/>
    </row>
    <row r="63" spans="1:11" ht="12.75">
      <c r="A63" s="132"/>
      <c r="B63" s="132"/>
      <c r="C63" s="132"/>
      <c r="D63" s="132"/>
      <c r="E63" s="186"/>
      <c r="F63" s="132"/>
      <c r="G63" s="132"/>
      <c r="H63" s="132"/>
      <c r="I63" s="188"/>
      <c r="J63" s="132"/>
      <c r="K63" s="132"/>
    </row>
    <row r="64" spans="1:11" ht="12.75">
      <c r="A64" s="132"/>
      <c r="B64" s="132"/>
      <c r="C64" s="132"/>
      <c r="D64" s="132"/>
      <c r="E64" s="186"/>
      <c r="F64" s="132"/>
      <c r="G64" s="132"/>
      <c r="H64" s="132"/>
      <c r="I64" s="188"/>
      <c r="J64" s="132"/>
      <c r="K64" s="132"/>
    </row>
    <row r="65" spans="1:11" ht="12.75">
      <c r="A65" s="132"/>
      <c r="B65" s="132"/>
      <c r="C65" s="132"/>
      <c r="D65" s="132"/>
      <c r="E65" s="186"/>
      <c r="F65" s="132"/>
      <c r="G65" s="132"/>
      <c r="H65" s="132"/>
      <c r="I65" s="188"/>
      <c r="J65" s="132"/>
      <c r="K65" s="132"/>
    </row>
    <row r="66" spans="1:11" ht="12.75">
      <c r="A66" s="132"/>
      <c r="B66" s="132"/>
      <c r="C66" s="132"/>
      <c r="D66" s="132"/>
      <c r="E66" s="186"/>
      <c r="F66" s="132"/>
      <c r="G66" s="132"/>
      <c r="H66" s="132"/>
      <c r="I66" s="188"/>
      <c r="J66" s="132"/>
      <c r="K66" s="132"/>
    </row>
    <row r="67" spans="1:11" ht="12.75">
      <c r="A67" s="132"/>
      <c r="B67" s="132"/>
      <c r="C67" s="132"/>
      <c r="D67" s="132"/>
      <c r="E67" s="186"/>
      <c r="F67" s="132"/>
      <c r="G67" s="132"/>
      <c r="H67" s="132"/>
      <c r="I67" s="188"/>
      <c r="J67" s="132"/>
      <c r="K67" s="132"/>
    </row>
    <row r="68" spans="1:11" ht="12.75">
      <c r="A68" s="132"/>
      <c r="B68" s="132"/>
      <c r="C68" s="132"/>
      <c r="D68" s="132"/>
      <c r="E68" s="186"/>
      <c r="F68" s="132"/>
      <c r="G68" s="132"/>
      <c r="H68" s="132"/>
      <c r="I68" s="188"/>
      <c r="J68" s="132"/>
      <c r="K68" s="132"/>
    </row>
    <row r="69" spans="1:11" ht="12.75">
      <c r="A69" s="132"/>
      <c r="B69" s="132"/>
      <c r="C69" s="132"/>
      <c r="D69" s="132"/>
      <c r="E69" s="186"/>
      <c r="F69" s="132"/>
      <c r="G69" s="132"/>
      <c r="H69" s="132"/>
      <c r="I69" s="188"/>
      <c r="J69" s="132"/>
      <c r="K69" s="132"/>
    </row>
    <row r="70" spans="1:11" ht="12.75">
      <c r="A70" s="132"/>
      <c r="B70" s="132"/>
      <c r="C70" s="132"/>
      <c r="D70" s="132"/>
      <c r="E70" s="186"/>
      <c r="F70" s="132"/>
      <c r="G70" s="132"/>
      <c r="H70" s="132"/>
      <c r="I70" s="188"/>
      <c r="J70" s="132"/>
      <c r="K70" s="132"/>
    </row>
    <row r="71" spans="1:11" ht="12.75">
      <c r="A71" s="132"/>
      <c r="B71" s="132"/>
      <c r="C71" s="132"/>
      <c r="D71" s="132"/>
      <c r="E71" s="186"/>
      <c r="F71" s="132"/>
      <c r="G71" s="132"/>
      <c r="H71" s="132"/>
      <c r="I71" s="188"/>
      <c r="J71" s="132"/>
      <c r="K71" s="132"/>
    </row>
    <row r="72" spans="1:11" ht="12.75">
      <c r="A72" s="132"/>
      <c r="B72" s="132"/>
      <c r="C72" s="132"/>
      <c r="D72" s="132"/>
      <c r="E72" s="186"/>
      <c r="F72" s="132"/>
      <c r="G72" s="132"/>
      <c r="H72" s="132"/>
      <c r="I72" s="188"/>
      <c r="J72" s="132"/>
      <c r="K72" s="132"/>
    </row>
    <row r="73" spans="1:11" ht="12.75">
      <c r="A73" s="132"/>
      <c r="B73" s="132"/>
      <c r="C73" s="132"/>
      <c r="D73" s="132"/>
      <c r="E73" s="186"/>
      <c r="F73" s="132"/>
      <c r="G73" s="132"/>
      <c r="H73" s="132"/>
      <c r="I73" s="188"/>
      <c r="J73" s="132"/>
      <c r="K73" s="132"/>
    </row>
    <row r="74" spans="1:11" ht="12.75">
      <c r="A74" s="132"/>
      <c r="B74" s="132"/>
      <c r="C74" s="132"/>
      <c r="D74" s="132"/>
      <c r="E74" s="186"/>
      <c r="F74" s="132"/>
      <c r="G74" s="132"/>
      <c r="H74" s="132"/>
      <c r="I74" s="188"/>
      <c r="J74" s="132"/>
      <c r="K74" s="132"/>
    </row>
    <row r="75" spans="1:11" ht="12.75">
      <c r="A75" s="132"/>
      <c r="B75" s="132"/>
      <c r="C75" s="132"/>
      <c r="D75" s="132"/>
      <c r="E75" s="186"/>
      <c r="F75" s="132"/>
      <c r="G75" s="132"/>
      <c r="H75" s="132"/>
      <c r="I75" s="188"/>
      <c r="J75" s="132"/>
      <c r="K75" s="132"/>
    </row>
    <row r="76" spans="1:11" ht="12.75">
      <c r="A76" s="132"/>
      <c r="B76" s="132"/>
      <c r="C76" s="132"/>
      <c r="D76" s="132"/>
      <c r="E76" s="186"/>
      <c r="F76" s="132"/>
      <c r="G76" s="132"/>
      <c r="K76" s="132"/>
    </row>
    <row r="77" spans="1:11" ht="12.75">
      <c r="A77" s="132"/>
      <c r="B77" s="132"/>
      <c r="C77" s="132"/>
      <c r="D77" s="132"/>
      <c r="E77" s="186"/>
      <c r="F77" s="132"/>
      <c r="G77" s="132"/>
      <c r="H77" s="60"/>
      <c r="I77" s="60"/>
      <c r="J77" s="60"/>
      <c r="K77" s="132"/>
    </row>
    <row r="78" spans="1:11" ht="12.75">
      <c r="A78" s="132"/>
      <c r="B78" s="132"/>
      <c r="C78" s="132"/>
      <c r="D78" s="132"/>
      <c r="E78" s="186"/>
      <c r="F78" s="132"/>
      <c r="G78" s="132"/>
      <c r="K78" s="132"/>
    </row>
    <row r="79" spans="1:11" ht="12.75">
      <c r="A79" s="132"/>
      <c r="B79" s="132"/>
      <c r="C79" s="132"/>
      <c r="D79" s="132"/>
      <c r="E79" s="186"/>
      <c r="F79" s="132"/>
      <c r="G79" s="132"/>
      <c r="K79" s="132"/>
    </row>
    <row r="82" spans="1:42" ht="11.25" customHeight="1">
      <c r="A82" s="48"/>
      <c r="B82" s="48"/>
      <c r="C82" s="120"/>
      <c r="D82" s="120"/>
      <c r="E82" s="59"/>
      <c r="F82" s="59"/>
      <c r="G82" s="120"/>
      <c r="K82" s="48"/>
      <c r="AK82" s="48"/>
      <c r="AL82" s="48"/>
      <c r="AM82" s="48"/>
      <c r="AN82" s="48"/>
      <c r="AO82" s="48"/>
      <c r="AP82" s="48"/>
    </row>
  </sheetData>
  <sheetProtection password="CD56" sheet="1" objects="1" scenarios="1" selectLockedCells="1"/>
  <mergeCells count="21">
    <mergeCell ref="A1:J1"/>
    <mergeCell ref="A9:C9"/>
    <mergeCell ref="A2:H2"/>
    <mergeCell ref="A3:H3"/>
    <mergeCell ref="B5:E5"/>
    <mergeCell ref="B6:E6"/>
    <mergeCell ref="B7:C7"/>
    <mergeCell ref="I16:J16"/>
    <mergeCell ref="A24:F26"/>
    <mergeCell ref="I18:J18"/>
    <mergeCell ref="I19:J19"/>
    <mergeCell ref="I17:J17"/>
    <mergeCell ref="A8:C8"/>
    <mergeCell ref="A36:J41"/>
    <mergeCell ref="E21:F21"/>
    <mergeCell ref="E22:F22"/>
    <mergeCell ref="E23:F23"/>
    <mergeCell ref="E18:G18"/>
    <mergeCell ref="B21:C21"/>
    <mergeCell ref="B22:C22"/>
    <mergeCell ref="B23:C23"/>
  </mergeCells>
  <conditionalFormatting sqref="B7:C7">
    <cfRule type="cellIs" priority="25" dxfId="0" operator="lessThan" stopIfTrue="1">
      <formula>3</formula>
    </cfRule>
  </conditionalFormatting>
  <conditionalFormatting sqref="F13:F15">
    <cfRule type="cellIs" priority="8" dxfId="1" operator="greaterThan" stopIfTrue="1">
      <formula>"$f$9"</formula>
    </cfRule>
  </conditionalFormatting>
  <conditionalFormatting sqref="A18">
    <cfRule type="expression" priority="16" dxfId="0" stopIfTrue="1">
      <formula>"MinimumRental&gt;$f$9"</formula>
    </cfRule>
  </conditionalFormatting>
  <conditionalFormatting sqref="B18">
    <cfRule type="cellIs" priority="15" dxfId="1" operator="greaterThan" stopIfTrue="1">
      <formula>"$f$9"</formula>
    </cfRule>
  </conditionalFormatting>
  <conditionalFormatting sqref="B17">
    <cfRule type="cellIs" priority="14" dxfId="1" operator="greaterThan" stopIfTrue="1">
      <formula>"$f$9"</formula>
    </cfRule>
  </conditionalFormatting>
  <conditionalFormatting sqref="A21">
    <cfRule type="cellIs" priority="5" dxfId="1" operator="greaterThan" stopIfTrue="1">
      <formula>"$f$9"</formula>
    </cfRule>
  </conditionalFormatting>
  <conditionalFormatting sqref="E21">
    <cfRule type="cellIs" priority="12" dxfId="1" operator="greaterThan" stopIfTrue="1">
      <formula>"$f$9"</formula>
    </cfRule>
  </conditionalFormatting>
  <conditionalFormatting sqref="E22">
    <cfRule type="cellIs" priority="10" dxfId="1" operator="greaterThan" stopIfTrue="1">
      <formula>"$f$9"</formula>
    </cfRule>
  </conditionalFormatting>
  <conditionalFormatting sqref="F9">
    <cfRule type="cellIs" priority="9" dxfId="1" operator="greaterThan" stopIfTrue="1">
      <formula>"$f$9"</formula>
    </cfRule>
  </conditionalFormatting>
  <conditionalFormatting sqref="F16">
    <cfRule type="cellIs" priority="7" dxfId="1" operator="greaterThan" stopIfTrue="1">
      <formula>"$f$9"</formula>
    </cfRule>
  </conditionalFormatting>
  <conditionalFormatting sqref="F19">
    <cfRule type="cellIs" priority="6" dxfId="1" operator="greaterThan" stopIfTrue="1">
      <formula>"$f$9"</formula>
    </cfRule>
  </conditionalFormatting>
  <conditionalFormatting sqref="A23">
    <cfRule type="cellIs" priority="1" dxfId="1" operator="greaterThan" stopIfTrue="1">
      <formula>"$f$9"</formula>
    </cfRule>
  </conditionalFormatting>
  <conditionalFormatting sqref="E23">
    <cfRule type="cellIs" priority="3" dxfId="1" operator="greaterThan" stopIfTrue="1">
      <formula>"$f$9"</formula>
    </cfRule>
  </conditionalFormatting>
  <conditionalFormatting sqref="A22">
    <cfRule type="cellIs" priority="2" dxfId="1" operator="greaterThan" stopIfTrue="1">
      <formula>"$f$9"</formula>
    </cfRule>
  </conditionalFormatting>
  <dataValidations count="13">
    <dataValidation errorStyle="information" type="list" allowBlank="1" showInputMessage="1" showErrorMessage="1" promptTitle="Number of QNN Nights" prompt="In very specific circumstances, a 50% rebate will be qiven for Qualifying Non-Resident Nights.  For more information see www.IdyllicPrague.com http://www.londonprague.com/Price-Policy.htm" errorTitle="QNN Nights" error="In very specific circumstances, a 50% rebate will be qiven for Qualifying Non-Resident Nights.  For more information see www.IdyllicPrague.com http://www.londonprague.com/Price-Policy.htm &#10;" sqref="B19">
      <formula1>Zero2Thirty</formula1>
    </dataValidation>
    <dataValidation errorStyle="information" type="list" allowBlank="1" showInputMessage="1" showErrorMessage="1" promptTitle="Total number of people" prompt="Please enter the total number of people staying in the www.IdyllicPrague.com Holiday Cottage.  14 people is a sensible maximum, although more may be accommodated by special arrangement" errorTitle="Total number of people" error="The number of people staying in the Cottage would normally be between 1 and 20 although larger numbers may be accommodated by special arrangement." sqref="B12">
      <formula1>Zero2Thirty</formula1>
    </dataValidation>
    <dataValidation errorStyle="information" type="whole" showInputMessage="1" showErrorMessage="1" promptTitle="Total number of people" errorTitle="Total number of people" error="The number of people staying in all the Cottage would normally be between 1 and 30 although larger numbers may be accommodated by special arrangement." sqref="B16">
      <formula1>One2Thirty</formula1>
      <formula2>35</formula2>
    </dataValidation>
    <dataValidation errorStyle="information" type="list" allowBlank="1" showInputMessage="1" showErrorMessage="1" promptTitle="Total number of people" prompt="Please enter the total number of people staying in the www.IdyllicPrague.com Holiday Cottage.  20 people is a sensible maximum, although more may be accommodated by special arrangement" errorTitle="Total number of people" error="The number of people staying in the Cottage would normally be between 1 and 20 although larger numbers may be accommodated by special arrangement." sqref="B11">
      <formula1>Zero2Thirty</formula1>
    </dataValidation>
    <dataValidation errorStyle="information" type="list" allowBlank="1" showInputMessage="1" showErrorMessage="1" promptTitle="Holiday Departure Date" prompt="Please enter your Departure date.  You can click on the &quot;down arrow&quot; at the right corner of this yellow box and select your date, or you can type your date directly into the yellow box.  Most date formats will work - whichever is most comfortable to you!" errorTitle="Holiday Departure Date" error="This Price Calculator currently supports dates from 2006/05/01 to 2009/01/02.  Please contact us if you would like to book a date outside this range." sqref="B6:E6">
      <formula1>Ndates</formula1>
    </dataValidation>
    <dataValidation errorStyle="information" type="list" allowBlank="1" showInputMessage="1" showErrorMessage="1" promptTitle="Holiday Arrival Date" prompt="Please enter your arrival date.  You can click on the &quot;down arrow&quot; at the right hand end of this yellow box and select your date, or you can type your date directly into the yellow box.  Most date formats will work - whichever is most comfortable to you!" errorTitle="Holiday Arrival Date" error="This Price Calculator currently supports dates from 2006/05/01 to 2009/01/02.  Please contact us if you would like to book a date outside this range." sqref="B5:E5">
      <formula1>dates</formula1>
    </dataValidation>
    <dataValidation errorStyle="information" type="list" allowBlank="1" showInputMessage="1" showErrorMessage="1" promptTitle="Choose Cherry Tree Lodge Option" prompt="You can chose to book&#10;     -  Cherry Tree Cottage&#10;     -  Cherry Tree Lodge    or&#10;     -  Cherry Garden Suite" errorTitle="Choose Cherry Tree Lodge Option" error="You can chose to book&#10;     -  Cherry Tree Cottage&#10;     -  Cherry Tree Lodge    or&#10;     -  Cherry Garden Suite" sqref="A12">
      <formula1>Cherry</formula1>
    </dataValidation>
    <dataValidation errorStyle="information" type="list" allowBlank="1" showInputMessage="1" showErrorMessage="1" promptTitle="Which Year will your holiday be?" prompt="Select the Year of your Arrival &#10;(This input is optional.  It sets the starting point for the drop-down date selection lists.)&#10;" errorTitle="Which Year will your holiday be?" error="Select the Year of your Arrival " sqref="I5">
      <formula1>Years</formula1>
    </dataValidation>
    <dataValidation errorStyle="information" type="list" allowBlank="1" showInputMessage="1" showErrorMessage="1" promptTitle="Which Month will your holiday be" prompt="Select the Month of your Arrival &#10;(This input is optional.  It sets the starting point for the drop-down date selection lists.)" errorTitle="Select Month of your Arrival" error="Select the Month of your Arriva" sqref="J5">
      <formula1>Months</formula1>
    </dataValidation>
    <dataValidation errorStyle="information" allowBlank="1" showInputMessage="1" showErrorMessage="1" promptTitle="Number of holiday nights" prompt="The number of holiday nights is calculated as the difference between your departure date and your arrival date." errorTitle="Number of Holiday Nights" error="The number of holiday nights is calculated as the difference between your departure date and your arrival date." sqref="B7:C7"/>
    <dataValidation errorStyle="information" type="whole" allowBlank="1" showInputMessage="1" promptTitle="Guests more than 10 in pool" prompt="The daily rate for using the Garden Swimming Pool includes up to 10 Guests.   There is an additional charge for more than 10 Guests using the Garden Swimming Pool" errorTitle="Prague Airport Collections" error="Discuss with IdyllicPrague.com whether another solution might be preferable&#10;" sqref="B23:C23">
      <formula1>0</formula1>
      <formula2>99999</formula2>
    </dataValidation>
    <dataValidation errorStyle="information" type="whole" allowBlank="1" showInputMessage="1" promptTitle="Swimming Pool Rental Days" prompt="This is the charge per day for renting the Garden Swimming Pool for up to 10 Guests.  A week is charged as 4 days" errorTitle="Prague Airport Collections" error="Discuss with IdyllicPrague.com whether another solution might be preferable&#10;" sqref="B22:C22">
      <formula1>0</formula1>
      <formula2>99999</formula2>
    </dataValidation>
    <dataValidation errorStyle="information" type="list" allowBlank="1" showInputMessage="1" showErrorMessage="1" promptTitle="Apple Tree Villa Nights" prompt="This is the charge for renting Apple Tree Villa&#10;&#10;Disclaimer: - Apple Tree Villa (SublimePrague) is an entirely independent business from IdyllicPrague" errorTitle="Prague Airport Collections" error="Discuss with IdyllicPrague.com whether another solution might be preferable&#10;" sqref="B21:C21">
      <formula1>Zero2Thirty</formula1>
    </dataValidation>
  </dataValidations>
  <hyperlinks>
    <hyperlink ref="E16" r:id="rId1" tooltip="Click here for details of QNN Policy" display="Approved QNN Rebate"/>
    <hyperlink ref="L13" r:id="rId2" display="www.Conifer.IdyllicPrague.com "/>
    <hyperlink ref="L14" r:id="rId3" display="www.Cherry.IdyllicPrague.com "/>
    <hyperlink ref="L15" r:id="rId4" display="www.Lodge.IdyllicPrague.com "/>
    <hyperlink ref="L16" r:id="rId5" display="www.Suite.IdyllicPrague.com "/>
    <hyperlink ref="L17" r:id="rId6" display="www.Apple.IdyllicPrague.com "/>
    <hyperlink ref="M20" r:id="rId7" display="www.Parking.IdyllicPrague.com"/>
    <hyperlink ref="M23" r:id="rId8" display="www.WelcomePack.IdyllicPrague"/>
    <hyperlink ref="M21" r:id="rId9" display="www.Linen.IdyllicPrague.com"/>
    <hyperlink ref="M25" r:id="rId10" display="www.BBQ.IdyllicPrague.com"/>
    <hyperlink ref="M28" r:id="rId11" display="www.Bicycles.IdyllicPrague.com"/>
    <hyperlink ref="M29" r:id="rId12" display="www.SwimmingPool.IdyllicPrague.com"/>
    <hyperlink ref="M30" r:id="rId13" display="www.Chauffeur.IdyllicPrague.com"/>
    <hyperlink ref="M33" r:id="rId14" display="www.Travel.IdyllicPrague"/>
    <hyperlink ref="M34" r:id="rId15" display="www.Shops.IdyllicPrague.com"/>
    <hyperlink ref="M35" r:id="rId16" display="www.Restaurants.IdyllicPrague.com "/>
    <hyperlink ref="M36" r:id="rId17" display="www.Wheelchairs.IdyllicPrague.com"/>
    <hyperlink ref="M37" r:id="rId18" display="www.Weddings.IdyllicPrague.com "/>
    <hyperlink ref="M38" r:id="rId19" display="www.Buy.IdyllicPrague.com"/>
  </hyperlinks>
  <printOptions horizontalCentered="1" verticalCentered="1"/>
  <pageMargins left="0.3937007874015748" right="0.3937007874015748" top="0.3937007874015748" bottom="0.3937007874015748" header="0.3937007874015748" footer="0.3937007874015748"/>
  <pageSetup fitToHeight="1" fitToWidth="1" horizontalDpi="300" verticalDpi="300" orientation="landscape" paperSize="9" scale="79" r:id="rId20"/>
</worksheet>
</file>

<file path=xl/worksheets/sheet2.xml><?xml version="1.0" encoding="utf-8"?>
<worksheet xmlns="http://schemas.openxmlformats.org/spreadsheetml/2006/main" xmlns:r="http://schemas.openxmlformats.org/officeDocument/2006/relationships">
  <dimension ref="A1:R8"/>
  <sheetViews>
    <sheetView zoomScalePageLayoutView="0" workbookViewId="0" topLeftCell="A1">
      <selection activeCell="C2" sqref="C2"/>
    </sheetView>
  </sheetViews>
  <sheetFormatPr defaultColWidth="9.140625" defaultRowHeight="12.75"/>
  <cols>
    <col min="1" max="1" width="15.140625" style="0" bestFit="1" customWidth="1"/>
    <col min="2" max="2" width="20.7109375" style="0" bestFit="1" customWidth="1"/>
    <col min="3" max="3" width="9.7109375" style="0" bestFit="1" customWidth="1"/>
    <col min="4" max="4" width="15.140625" style="0" bestFit="1" customWidth="1"/>
    <col min="5" max="5" width="16.140625" style="0" customWidth="1"/>
    <col min="6" max="6" width="15.00390625" style="0" bestFit="1" customWidth="1"/>
    <col min="7" max="7" width="9.28125" style="0" bestFit="1" customWidth="1"/>
    <col min="8" max="8" width="17.421875" style="0" bestFit="1" customWidth="1"/>
    <col min="9" max="9" width="16.8515625" style="0" bestFit="1" customWidth="1"/>
    <col min="10" max="10" width="15.57421875" style="0" bestFit="1" customWidth="1"/>
    <col min="11" max="11" width="15.57421875" style="0" customWidth="1"/>
    <col min="12" max="15" width="9.28125" style="0" bestFit="1" customWidth="1"/>
  </cols>
  <sheetData>
    <row r="1" spans="1:18" ht="15.75">
      <c r="A1" s="240" t="s">
        <v>378</v>
      </c>
      <c r="B1" s="240" t="s">
        <v>379</v>
      </c>
      <c r="C1" s="245" t="s">
        <v>366</v>
      </c>
      <c r="D1" s="245" t="s">
        <v>369</v>
      </c>
      <c r="E1" s="245" t="s">
        <v>367</v>
      </c>
      <c r="F1" s="245" t="s">
        <v>368</v>
      </c>
      <c r="G1" s="245" t="s">
        <v>370</v>
      </c>
      <c r="H1" s="245" t="s">
        <v>371</v>
      </c>
      <c r="I1" s="245" t="s">
        <v>372</v>
      </c>
      <c r="J1" s="245" t="s">
        <v>373</v>
      </c>
      <c r="K1" s="245" t="s">
        <v>382</v>
      </c>
      <c r="L1" s="245" t="s">
        <v>374</v>
      </c>
      <c r="M1" s="245" t="s">
        <v>375</v>
      </c>
      <c r="N1" s="245" t="s">
        <v>376</v>
      </c>
      <c r="O1" s="245" t="s">
        <v>377</v>
      </c>
      <c r="P1" s="245"/>
      <c r="Q1" s="241"/>
      <c r="R1" s="241"/>
    </row>
    <row r="2" spans="1:18" ht="15.75">
      <c r="A2" s="299" t="s">
        <v>380</v>
      </c>
      <c r="B2" s="283" t="s">
        <v>381</v>
      </c>
      <c r="C2" s="242">
        <f>Guests</f>
        <v>8</v>
      </c>
      <c r="D2" s="247">
        <f>Nights</f>
        <v>8</v>
      </c>
      <c r="E2" s="243">
        <f>DayArrive</f>
        <v>42887</v>
      </c>
      <c r="F2" s="243">
        <f>DayDepart</f>
        <v>42895</v>
      </c>
      <c r="G2" s="245">
        <f>FreeNights</f>
        <v>1</v>
      </c>
      <c r="H2" s="246">
        <f>'Price Calculator'!J24</f>
        <v>1680</v>
      </c>
      <c r="I2" s="246">
        <f>'Price Calculator'!J25</f>
        <v>1470</v>
      </c>
      <c r="J2" s="246">
        <f>'Price Calculator'!J26</f>
        <v>1155</v>
      </c>
      <c r="K2" s="246">
        <f>'Price Calculator'!E21</f>
        <v>1600</v>
      </c>
      <c r="L2" s="246">
        <f>'Price Calculator'!J20</f>
        <v>945</v>
      </c>
      <c r="M2" s="246">
        <f>'Price Calculator'!J21</f>
        <v>840</v>
      </c>
      <c r="N2" s="246">
        <f>'Price Calculator'!J22</f>
        <v>840</v>
      </c>
      <c r="O2" s="246">
        <f>'Price Calculator'!J23</f>
        <v>840</v>
      </c>
      <c r="P2" s="245"/>
      <c r="Q2" s="241"/>
      <c r="R2" s="241"/>
    </row>
    <row r="3" spans="3:18" ht="15.75">
      <c r="C3" s="245"/>
      <c r="D3" s="245"/>
      <c r="E3" s="245"/>
      <c r="F3" s="245"/>
      <c r="G3" s="245"/>
      <c r="H3" s="245"/>
      <c r="I3" s="245"/>
      <c r="J3" s="245"/>
      <c r="K3" s="245"/>
      <c r="L3" s="245"/>
      <c r="M3" s="245"/>
      <c r="N3" s="245"/>
      <c r="O3" s="245"/>
      <c r="P3" s="245"/>
      <c r="Q3" s="241"/>
      <c r="R3" s="241"/>
    </row>
    <row r="4" spans="3:18" ht="15.75">
      <c r="C4" s="245"/>
      <c r="D4" s="245"/>
      <c r="E4" s="245"/>
      <c r="F4" s="245"/>
      <c r="G4" s="245"/>
      <c r="H4" s="245"/>
      <c r="I4" s="245"/>
      <c r="J4" s="245"/>
      <c r="K4" s="245"/>
      <c r="L4" s="245"/>
      <c r="M4" s="245"/>
      <c r="N4" s="245"/>
      <c r="O4" s="245"/>
      <c r="P4" s="245"/>
      <c r="Q4" s="241"/>
      <c r="R4" s="241"/>
    </row>
    <row r="5" spans="3:16" ht="15.75">
      <c r="C5" s="244"/>
      <c r="D5" s="244"/>
      <c r="E5" s="244"/>
      <c r="F5" s="244"/>
      <c r="G5" s="244"/>
      <c r="H5" s="244"/>
      <c r="I5" s="244"/>
      <c r="J5" s="244"/>
      <c r="K5" s="244"/>
      <c r="L5" s="244"/>
      <c r="M5" s="244"/>
      <c r="N5" s="244"/>
      <c r="O5" s="244"/>
      <c r="P5" s="244"/>
    </row>
    <row r="6" spans="3:16" ht="15.75">
      <c r="C6" s="244"/>
      <c r="D6" s="244"/>
      <c r="E6" s="244"/>
      <c r="F6" s="244"/>
      <c r="G6" s="244"/>
      <c r="H6" s="244"/>
      <c r="I6" s="244"/>
      <c r="J6" s="244"/>
      <c r="K6" s="244"/>
      <c r="L6" s="244"/>
      <c r="M6" s="244"/>
      <c r="N6" s="244"/>
      <c r="O6" s="244"/>
      <c r="P6" s="244"/>
    </row>
    <row r="7" spans="3:16" ht="15.75">
      <c r="C7" s="244"/>
      <c r="D7" s="244"/>
      <c r="E7" s="244"/>
      <c r="F7" s="244"/>
      <c r="G7" s="244"/>
      <c r="H7" s="244"/>
      <c r="I7" s="244"/>
      <c r="J7" s="244"/>
      <c r="K7" s="244"/>
      <c r="L7" s="244"/>
      <c r="M7" s="244"/>
      <c r="N7" s="244"/>
      <c r="O7" s="244"/>
      <c r="P7" s="244"/>
    </row>
    <row r="8" spans="3:16" ht="15.75">
      <c r="C8" s="244"/>
      <c r="D8" s="245"/>
      <c r="E8" s="244"/>
      <c r="F8" s="244"/>
      <c r="G8" s="244"/>
      <c r="H8" s="244"/>
      <c r="I8" s="244"/>
      <c r="J8" s="244"/>
      <c r="K8" s="244"/>
      <c r="L8" s="244"/>
      <c r="M8" s="244"/>
      <c r="N8" s="244"/>
      <c r="O8" s="244"/>
      <c r="P8" s="244"/>
    </row>
  </sheetData>
  <sheetProtection/>
  <conditionalFormatting sqref="D2">
    <cfRule type="cellIs" priority="1" dxfId="0" operator="lessThan" stopIfTrue="1">
      <formula>3</formula>
    </cfRule>
  </conditionalFormatting>
  <hyperlinks>
    <hyperlink ref="B2" r:id="rId1" display="Info@IdyllicPrague.com"/>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H115"/>
  <sheetViews>
    <sheetView zoomScalePageLayoutView="0" workbookViewId="0" topLeftCell="A13">
      <selection activeCell="A13" sqref="A1:IV16384"/>
    </sheetView>
  </sheetViews>
  <sheetFormatPr defaultColWidth="9.140625" defaultRowHeight="12.75"/>
  <cols>
    <col min="3" max="3" width="20.140625" style="0" customWidth="1"/>
    <col min="4" max="8" width="8.00390625" style="0" customWidth="1"/>
    <col min="9" max="9" width="11.00390625" style="0" bestFit="1" customWidth="1"/>
    <col min="10" max="10" width="13.140625" style="0" customWidth="1"/>
    <col min="11" max="11" width="6.8515625" style="0" customWidth="1"/>
    <col min="12" max="12" width="21.8515625" style="0" customWidth="1"/>
    <col min="13" max="13" width="18.421875" style="0" customWidth="1"/>
  </cols>
  <sheetData>
    <row r="1" ht="26.25">
      <c r="A1" s="123" t="s">
        <v>148</v>
      </c>
    </row>
    <row r="4" ht="12.75">
      <c r="C4" t="s">
        <v>281</v>
      </c>
    </row>
    <row r="5" ht="12.75">
      <c r="C5" t="s">
        <v>308</v>
      </c>
    </row>
    <row r="6" ht="12.75">
      <c r="C6" t="s">
        <v>282</v>
      </c>
    </row>
    <row r="7" ht="12.75">
      <c r="C7" t="s">
        <v>172</v>
      </c>
    </row>
    <row r="8" ht="12.75">
      <c r="C8" t="s">
        <v>173</v>
      </c>
    </row>
    <row r="9" ht="12.75">
      <c r="C9" t="s">
        <v>174</v>
      </c>
    </row>
    <row r="10" ht="12.75">
      <c r="C10" t="s">
        <v>175</v>
      </c>
    </row>
    <row r="11" ht="12.75">
      <c r="C11" t="s">
        <v>176</v>
      </c>
    </row>
    <row r="12" ht="12.75">
      <c r="C12" t="s">
        <v>177</v>
      </c>
    </row>
    <row r="13" ht="12.75">
      <c r="C13" t="s">
        <v>282</v>
      </c>
    </row>
    <row r="14" ht="12.75">
      <c r="C14" t="s">
        <v>275</v>
      </c>
    </row>
    <row r="15" ht="12.75">
      <c r="C15" t="s">
        <v>172</v>
      </c>
    </row>
    <row r="16" ht="12.75">
      <c r="C16" t="s">
        <v>178</v>
      </c>
    </row>
    <row r="17" ht="12.75">
      <c r="C17" t="s">
        <v>305</v>
      </c>
    </row>
    <row r="18" ht="12.75">
      <c r="C18" t="s">
        <v>179</v>
      </c>
    </row>
    <row r="19" ht="12.75">
      <c r="C19" t="s">
        <v>180</v>
      </c>
    </row>
    <row r="20" ht="12.75">
      <c r="C20" t="s">
        <v>181</v>
      </c>
    </row>
    <row r="21" ht="12.75">
      <c r="C21" t="s">
        <v>182</v>
      </c>
    </row>
    <row r="22" ht="12.75">
      <c r="C22" t="s">
        <v>183</v>
      </c>
    </row>
    <row r="23" ht="12.75">
      <c r="C23" t="s">
        <v>184</v>
      </c>
    </row>
    <row r="24" ht="12.75">
      <c r="C24" t="s">
        <v>306</v>
      </c>
    </row>
    <row r="25" ht="12.75">
      <c r="C25" t="s">
        <v>185</v>
      </c>
    </row>
    <row r="26" ht="12.75">
      <c r="C26" t="s">
        <v>307</v>
      </c>
    </row>
    <row r="27" spans="4:8" ht="12.75">
      <c r="D27" t="s">
        <v>186</v>
      </c>
      <c r="E27" t="s">
        <v>187</v>
      </c>
      <c r="F27" t="s">
        <v>188</v>
      </c>
      <c r="G27" t="s">
        <v>189</v>
      </c>
      <c r="H27" t="s">
        <v>190</v>
      </c>
    </row>
    <row r="28" spans="4:8" ht="12.75">
      <c r="D28">
        <v>1</v>
      </c>
      <c r="E28">
        <v>0.80561</v>
      </c>
      <c r="F28">
        <v>1.33922</v>
      </c>
      <c r="G28">
        <v>0.95781</v>
      </c>
      <c r="H28">
        <v>1.37746</v>
      </c>
    </row>
    <row r="29" spans="4:8" ht="12.75">
      <c r="D29">
        <v>1.24129</v>
      </c>
      <c r="E29">
        <v>1</v>
      </c>
      <c r="F29">
        <v>1.66236</v>
      </c>
      <c r="G29">
        <v>1.18891</v>
      </c>
      <c r="H29">
        <v>1.70983</v>
      </c>
    </row>
    <row r="30" spans="4:8" ht="12.75">
      <c r="D30">
        <v>0.7467</v>
      </c>
      <c r="E30">
        <v>0.60155</v>
      </c>
      <c r="F30">
        <v>1</v>
      </c>
      <c r="G30">
        <v>0.7152</v>
      </c>
      <c r="H30">
        <v>1.02856</v>
      </c>
    </row>
    <row r="31" spans="4:8" ht="12.75">
      <c r="D31">
        <v>1.04405</v>
      </c>
      <c r="E31">
        <v>0.8411</v>
      </c>
      <c r="F31">
        <v>1.39822</v>
      </c>
      <c r="G31">
        <v>1</v>
      </c>
      <c r="H31">
        <v>1.43814</v>
      </c>
    </row>
    <row r="32" spans="4:8" ht="12.75">
      <c r="D32">
        <v>0.72597</v>
      </c>
      <c r="E32">
        <v>0.58485</v>
      </c>
      <c r="F32">
        <v>0.97224</v>
      </c>
      <c r="G32">
        <v>0.69534</v>
      </c>
      <c r="H32">
        <v>1</v>
      </c>
    </row>
    <row r="33" ht="12.75">
      <c r="C33" t="s">
        <v>383</v>
      </c>
    </row>
    <row r="35" ht="12.75">
      <c r="C35" t="s">
        <v>191</v>
      </c>
    </row>
    <row r="37" ht="12.75">
      <c r="C37" t="s">
        <v>192</v>
      </c>
    </row>
    <row r="38" ht="12.75">
      <c r="C38" t="s">
        <v>193</v>
      </c>
    </row>
    <row r="39" ht="12.75">
      <c r="C39" t="s">
        <v>194</v>
      </c>
    </row>
    <row r="40" ht="12.75">
      <c r="C40" t="s">
        <v>195</v>
      </c>
    </row>
    <row r="41" ht="12.75">
      <c r="C41" t="s">
        <v>196</v>
      </c>
    </row>
    <row r="42" ht="12.75">
      <c r="C42" t="s">
        <v>197</v>
      </c>
    </row>
    <row r="43" ht="12.75">
      <c r="C43" t="s">
        <v>198</v>
      </c>
    </row>
    <row r="44" ht="12.75">
      <c r="C44" t="s">
        <v>199</v>
      </c>
    </row>
    <row r="45" ht="12.75">
      <c r="C45" t="s">
        <v>200</v>
      </c>
    </row>
    <row r="46" ht="12.75">
      <c r="C46" t="s">
        <v>201</v>
      </c>
    </row>
    <row r="47" ht="12.75">
      <c r="C47" t="s">
        <v>202</v>
      </c>
    </row>
    <row r="48" ht="12.75">
      <c r="C48" t="s">
        <v>203</v>
      </c>
    </row>
    <row r="49" ht="12.75">
      <c r="C49" t="s">
        <v>204</v>
      </c>
    </row>
    <row r="50" ht="12.75">
      <c r="C50" t="s">
        <v>205</v>
      </c>
    </row>
    <row r="51" ht="12.75">
      <c r="C51" t="s">
        <v>206</v>
      </c>
    </row>
    <row r="52" ht="12.75">
      <c r="C52" t="s">
        <v>207</v>
      </c>
    </row>
    <row r="53" ht="12.75">
      <c r="C53" t="s">
        <v>208</v>
      </c>
    </row>
    <row r="54" ht="12.75">
      <c r="C54" t="s">
        <v>209</v>
      </c>
    </row>
    <row r="55" ht="12.75">
      <c r="C55" t="s">
        <v>210</v>
      </c>
    </row>
    <row r="56" ht="12.75">
      <c r="C56" t="s">
        <v>211</v>
      </c>
    </row>
    <row r="57" ht="12.75">
      <c r="C57" t="s">
        <v>212</v>
      </c>
    </row>
    <row r="58" ht="12.75">
      <c r="C58" t="s">
        <v>213</v>
      </c>
    </row>
    <row r="59" ht="12.75">
      <c r="C59" t="s">
        <v>214</v>
      </c>
    </row>
    <row r="60" ht="12.75">
      <c r="C60" t="s">
        <v>215</v>
      </c>
    </row>
    <row r="61" ht="12.75">
      <c r="C61" t="s">
        <v>216</v>
      </c>
    </row>
    <row r="62" ht="12.75">
      <c r="C62" t="s">
        <v>217</v>
      </c>
    </row>
    <row r="63" ht="12.75">
      <c r="C63" t="s">
        <v>218</v>
      </c>
    </row>
    <row r="64" ht="12.75">
      <c r="C64" t="s">
        <v>219</v>
      </c>
    </row>
    <row r="65" ht="12.75">
      <c r="C65" t="s">
        <v>220</v>
      </c>
    </row>
    <row r="66" ht="12.75">
      <c r="C66" t="s">
        <v>221</v>
      </c>
    </row>
    <row r="67" ht="12.75">
      <c r="C67" t="s">
        <v>222</v>
      </c>
    </row>
    <row r="68" ht="12.75">
      <c r="C68" t="s">
        <v>223</v>
      </c>
    </row>
    <row r="69" ht="12.75">
      <c r="C69" t="s">
        <v>224</v>
      </c>
    </row>
    <row r="70" ht="12.75">
      <c r="C70" t="s">
        <v>225</v>
      </c>
    </row>
    <row r="71" ht="12.75">
      <c r="C71" t="s">
        <v>226</v>
      </c>
    </row>
    <row r="72" ht="12.75">
      <c r="C72" t="s">
        <v>227</v>
      </c>
    </row>
    <row r="73" ht="12.75">
      <c r="C73" t="s">
        <v>228</v>
      </c>
    </row>
    <row r="74" ht="12.75">
      <c r="C74" t="s">
        <v>229</v>
      </c>
    </row>
    <row r="75" ht="12.75">
      <c r="C75" t="s">
        <v>230</v>
      </c>
    </row>
    <row r="76" ht="12.75">
      <c r="C76" t="s">
        <v>231</v>
      </c>
    </row>
    <row r="77" ht="12.75">
      <c r="C77" t="s">
        <v>232</v>
      </c>
    </row>
    <row r="78" ht="12.75">
      <c r="C78" t="s">
        <v>233</v>
      </c>
    </row>
    <row r="79" ht="12.75">
      <c r="C79" t="s">
        <v>234</v>
      </c>
    </row>
    <row r="80" ht="12.75">
      <c r="C80" t="s">
        <v>235</v>
      </c>
    </row>
    <row r="81" ht="12.75">
      <c r="C81" t="s">
        <v>236</v>
      </c>
    </row>
    <row r="82" ht="12.75">
      <c r="C82" t="s">
        <v>237</v>
      </c>
    </row>
    <row r="83" ht="12.75">
      <c r="C83" t="s">
        <v>238</v>
      </c>
    </row>
    <row r="84" ht="12.75">
      <c r="C84" t="s">
        <v>239</v>
      </c>
    </row>
    <row r="85" ht="12.75">
      <c r="C85" t="s">
        <v>240</v>
      </c>
    </row>
    <row r="86" ht="12.75">
      <c r="C86" t="s">
        <v>241</v>
      </c>
    </row>
    <row r="87" ht="12.75">
      <c r="C87" t="s">
        <v>242</v>
      </c>
    </row>
    <row r="88" ht="12.75">
      <c r="C88" t="s">
        <v>243</v>
      </c>
    </row>
    <row r="89" ht="12.75">
      <c r="C89" t="s">
        <v>244</v>
      </c>
    </row>
    <row r="90" ht="12.75">
      <c r="C90" t="s">
        <v>254</v>
      </c>
    </row>
    <row r="91" ht="12.75">
      <c r="C91" t="s">
        <v>255</v>
      </c>
    </row>
    <row r="92" ht="12.75">
      <c r="C92" t="s">
        <v>384</v>
      </c>
    </row>
    <row r="93" ht="12.75">
      <c r="C93" t="s">
        <v>385</v>
      </c>
    </row>
    <row r="94" ht="12.75">
      <c r="C94" t="s">
        <v>386</v>
      </c>
    </row>
    <row r="95" ht="12.75">
      <c r="C95" t="s">
        <v>387</v>
      </c>
    </row>
    <row r="96" ht="12.75">
      <c r="C96" t="s">
        <v>388</v>
      </c>
    </row>
    <row r="97" ht="12.75">
      <c r="C97" t="s">
        <v>389</v>
      </c>
    </row>
    <row r="98" ht="12.75">
      <c r="C98" t="s">
        <v>390</v>
      </c>
    </row>
    <row r="99" ht="12.75">
      <c r="C99" t="s">
        <v>391</v>
      </c>
    </row>
    <row r="100" ht="12.75">
      <c r="C100" t="s">
        <v>392</v>
      </c>
    </row>
    <row r="101" ht="12.75">
      <c r="C101" t="s">
        <v>275</v>
      </c>
    </row>
    <row r="102" ht="12.75">
      <c r="C102" t="s">
        <v>245</v>
      </c>
    </row>
    <row r="104" ht="12.75">
      <c r="C104" t="s">
        <v>246</v>
      </c>
    </row>
    <row r="106" ht="12.75">
      <c r="C106" t="s">
        <v>247</v>
      </c>
    </row>
    <row r="107" ht="12.75">
      <c r="C107" t="s">
        <v>248</v>
      </c>
    </row>
    <row r="108" ht="12.75">
      <c r="C108" t="s">
        <v>249</v>
      </c>
    </row>
    <row r="109" ht="12.75">
      <c r="C109" t="s">
        <v>250</v>
      </c>
    </row>
    <row r="110" ht="12.75">
      <c r="C110" t="s">
        <v>251</v>
      </c>
    </row>
    <row r="111" ht="12.75">
      <c r="C111" t="s">
        <v>252</v>
      </c>
    </row>
    <row r="112" ht="12.75">
      <c r="C112" t="s">
        <v>249</v>
      </c>
    </row>
    <row r="113" ht="12.75">
      <c r="C113" t="s">
        <v>248</v>
      </c>
    </row>
    <row r="114" ht="12.75">
      <c r="C114" t="s">
        <v>309</v>
      </c>
    </row>
    <row r="115" ht="12.75">
      <c r="C115" t="s">
        <v>253</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010"/>
  <sheetViews>
    <sheetView showGridLines="0" showRowColHeaders="0" zoomScalePageLayoutView="0" workbookViewId="0" topLeftCell="A1">
      <selection activeCell="C35" sqref="A1:I58"/>
    </sheetView>
  </sheetViews>
  <sheetFormatPr defaultColWidth="9.140625" defaultRowHeight="12.75"/>
  <cols>
    <col min="1" max="1" width="27.7109375" style="32" customWidth="1"/>
    <col min="2" max="2" width="22.421875" style="34" customWidth="1"/>
    <col min="3" max="3" width="12.00390625" style="7" customWidth="1"/>
    <col min="4" max="4" width="8.421875" style="6" customWidth="1"/>
    <col min="5" max="5" width="14.7109375" style="9" bestFit="1" customWidth="1"/>
    <col min="6" max="6" width="12.57421875" style="9" bestFit="1" customWidth="1"/>
    <col min="7" max="7" width="14.00390625" style="9" customWidth="1"/>
    <col min="8" max="8" width="21.28125" style="9" bestFit="1" customWidth="1"/>
    <col min="9" max="9" width="17.57421875" style="9" customWidth="1"/>
    <col min="10" max="10" width="16.57421875" style="0" bestFit="1" customWidth="1"/>
    <col min="11" max="12" width="15.8515625" style="0" bestFit="1" customWidth="1"/>
  </cols>
  <sheetData>
    <row r="1" spans="1:13" s="16" customFormat="1" ht="21" thickTop="1">
      <c r="A1" s="14" t="s">
        <v>10</v>
      </c>
      <c r="B1" s="14" t="s">
        <v>10</v>
      </c>
      <c r="C1" s="14" t="s">
        <v>28</v>
      </c>
      <c r="D1" s="15" t="s">
        <v>29</v>
      </c>
      <c r="E1" s="13" t="s">
        <v>11</v>
      </c>
      <c r="F1" s="13" t="s">
        <v>27</v>
      </c>
      <c r="G1" s="13" t="s">
        <v>13</v>
      </c>
      <c r="H1" s="17" t="s">
        <v>12</v>
      </c>
      <c r="M1" s="15"/>
    </row>
    <row r="2" spans="5:13" ht="21" thickBot="1">
      <c r="E2" s="12"/>
      <c r="F2" s="12"/>
      <c r="H2" s="18">
        <f>SUM(G3:G50)</f>
        <v>1470</v>
      </c>
      <c r="M2" s="6"/>
    </row>
    <row r="3" spans="1:13" ht="13.5" thickTop="1">
      <c r="A3" s="32">
        <f>'Price Calculator'!F5</f>
        <v>42887</v>
      </c>
      <c r="B3" s="34">
        <f>A3</f>
        <v>42887</v>
      </c>
      <c r="C3" s="7">
        <f aca="true" t="shared" si="0" ref="C3:C46">IF($A3&lt;&gt;"",Guests,"")</f>
        <v>8</v>
      </c>
      <c r="D3" s="8">
        <f>IF(A3&lt;&gt;"",LOOKUP($A3,'Rate bands'!$A$2:$A$131,'Rate bands'!$B$2:$B$131),"")</f>
        <v>1</v>
      </c>
      <c r="E3" s="12">
        <f aca="true" t="shared" si="1" ref="E3:E46">IF(C3&lt;&gt;"",MAX($I$5,$C3*$I$8),"")</f>
        <v>210</v>
      </c>
      <c r="F3" s="12">
        <f>IF(A3&lt;&gt;"",E3*(MOD($A3-$A$3+1,7)&gt;0.01),"")</f>
        <v>210</v>
      </c>
      <c r="G3" s="12">
        <f>IF(E3&lt;&gt;"",$F3*$D3,"")</f>
        <v>210</v>
      </c>
      <c r="L3" s="6"/>
      <c r="M3" s="6"/>
    </row>
    <row r="4" spans="1:13" ht="12.75">
      <c r="A4" s="32">
        <f>IF((MAX($A$3:A3)+1)&lt;'Price Calculator'!$F$6,A3+1,"")</f>
        <v>42888</v>
      </c>
      <c r="B4" s="34">
        <f>A4</f>
        <v>42888</v>
      </c>
      <c r="C4" s="7">
        <f t="shared" si="0"/>
        <v>8</v>
      </c>
      <c r="D4" s="8">
        <f>IF(A4&lt;&gt;"",LOOKUP($A4,'Rate bands'!$A$2:$A$131,'Rate bands'!$B$2:$B$131),"")</f>
        <v>1</v>
      </c>
      <c r="E4" s="12">
        <f t="shared" si="1"/>
        <v>210</v>
      </c>
      <c r="F4" s="12">
        <f aca="true" t="shared" si="2" ref="F4:F26">IF(A4&lt;&gt;"",E4*(MOD($A4-$A$3+1,7)&gt;0.01),"")</f>
        <v>210</v>
      </c>
      <c r="G4" s="12">
        <f aca="true" t="shared" si="3" ref="G4:G26">IF(E4&lt;&gt;"",$F4*$D4,"")</f>
        <v>210</v>
      </c>
      <c r="H4" s="19" t="s">
        <v>14</v>
      </c>
      <c r="I4" s="20" t="s">
        <v>25</v>
      </c>
      <c r="L4" s="6"/>
      <c r="M4" s="6"/>
    </row>
    <row r="5" spans="1:13" ht="12.75">
      <c r="A5" s="32">
        <f>IF((MAX($A$3:A4)+1)&lt;'Price Calculator'!$F$6,A4+1,"")</f>
        <v>42889</v>
      </c>
      <c r="B5" s="34">
        <f aca="true" t="shared" si="4" ref="B5:B46">A5</f>
        <v>42889</v>
      </c>
      <c r="C5" s="7">
        <f t="shared" si="0"/>
        <v>8</v>
      </c>
      <c r="D5" s="8">
        <f>IF(A5&lt;&gt;"",LOOKUP($A5,'Rate bands'!$A$2:$A$131,'Rate bands'!$B$2:$B$131),"")</f>
        <v>1</v>
      </c>
      <c r="E5" s="12">
        <f t="shared" si="1"/>
        <v>210</v>
      </c>
      <c r="F5" s="12">
        <f t="shared" si="2"/>
        <v>210</v>
      </c>
      <c r="G5" s="12">
        <f t="shared" si="3"/>
        <v>210</v>
      </c>
      <c r="H5" s="21">
        <f>'Price Calculator'!$F$6-'Price Calculator'!$F$5</f>
        <v>8</v>
      </c>
      <c r="I5" s="22">
        <f>'Price Calculator'!J14:J14</f>
        <v>210</v>
      </c>
      <c r="L5" s="6"/>
      <c r="M5" s="6"/>
    </row>
    <row r="6" spans="1:13" ht="12.75">
      <c r="A6" s="32">
        <f>IF((MAX($A$3:A5)+1)&lt;'Price Calculator'!$F$6,A5+1,"")</f>
        <v>42890</v>
      </c>
      <c r="B6" s="34">
        <f t="shared" si="4"/>
        <v>42890</v>
      </c>
      <c r="C6" s="7">
        <f t="shared" si="0"/>
        <v>8</v>
      </c>
      <c r="D6" s="8">
        <f>IF(A6&lt;&gt;"",LOOKUP($A6,'Rate bands'!$A$2:$A$131,'Rate bands'!$B$2:$B$131),"")</f>
        <v>1</v>
      </c>
      <c r="E6" s="12">
        <f t="shared" si="1"/>
        <v>210</v>
      </c>
      <c r="F6" s="12">
        <f t="shared" si="2"/>
        <v>210</v>
      </c>
      <c r="G6" s="12">
        <f t="shared" si="3"/>
        <v>210</v>
      </c>
      <c r="H6" s="23"/>
      <c r="I6" s="24"/>
      <c r="J6" s="6"/>
      <c r="K6" s="6"/>
      <c r="L6" s="6"/>
      <c r="M6" s="6"/>
    </row>
    <row r="7" spans="1:13" ht="12.75">
      <c r="A7" s="32">
        <f>IF((MAX($A$3:A6)+1)&lt;'Price Calculator'!$F$6,A6+1,"")</f>
        <v>42891</v>
      </c>
      <c r="B7" s="34">
        <f t="shared" si="4"/>
        <v>42891</v>
      </c>
      <c r="C7" s="7">
        <f t="shared" si="0"/>
        <v>8</v>
      </c>
      <c r="D7" s="8">
        <f>IF(A7&lt;&gt;"",LOOKUP($A7,'Rate bands'!$A$2:$A$131,'Rate bands'!$B$2:$B$131),"")</f>
        <v>1</v>
      </c>
      <c r="E7" s="12">
        <f t="shared" si="1"/>
        <v>210</v>
      </c>
      <c r="F7" s="12">
        <f t="shared" si="2"/>
        <v>210</v>
      </c>
      <c r="G7" s="12">
        <f t="shared" si="3"/>
        <v>210</v>
      </c>
      <c r="H7" s="25" t="s">
        <v>8</v>
      </c>
      <c r="I7" s="26" t="s">
        <v>26</v>
      </c>
      <c r="J7" s="6"/>
      <c r="K7" s="6"/>
      <c r="L7" s="6"/>
      <c r="M7" s="6"/>
    </row>
    <row r="8" spans="1:13" ht="12.75">
      <c r="A8" s="32">
        <f>IF((MAX($A$3:A7)+1)&lt;'Price Calculator'!$F$6,A7+1,"")</f>
        <v>42892</v>
      </c>
      <c r="B8" s="34">
        <f t="shared" si="4"/>
        <v>42892</v>
      </c>
      <c r="C8" s="7">
        <f t="shared" si="0"/>
        <v>8</v>
      </c>
      <c r="D8" s="8">
        <f>IF(A8&lt;&gt;"",LOOKUP($A8,'Rate bands'!$A$2:$A$131,'Rate bands'!$B$2:$B$131),"")</f>
        <v>1</v>
      </c>
      <c r="E8" s="12">
        <f t="shared" si="1"/>
        <v>210</v>
      </c>
      <c r="F8" s="12">
        <f t="shared" si="2"/>
        <v>210</v>
      </c>
      <c r="G8" s="12">
        <f t="shared" si="3"/>
        <v>210</v>
      </c>
      <c r="H8" s="27">
        <f>Guests</f>
        <v>8</v>
      </c>
      <c r="I8" s="28">
        <v>12</v>
      </c>
      <c r="J8" s="6"/>
      <c r="K8" s="6"/>
      <c r="L8" s="6"/>
      <c r="M8" s="6"/>
    </row>
    <row r="9" spans="1:13" ht="12.75">
      <c r="A9" s="32">
        <f>IF((MAX($A$3:A8)+1)&lt;'Price Calculator'!$F$6,A8+1,"")</f>
        <v>42893</v>
      </c>
      <c r="B9" s="34">
        <f t="shared" si="4"/>
        <v>42893</v>
      </c>
      <c r="C9" s="7">
        <f t="shared" si="0"/>
        <v>8</v>
      </c>
      <c r="D9" s="8">
        <f>IF(A9&lt;&gt;"",LOOKUP($A9,'Rate bands'!$A$2:$A$131,'Rate bands'!$B$2:$B$131),"")</f>
        <v>1</v>
      </c>
      <c r="E9" s="12">
        <f t="shared" si="1"/>
        <v>210</v>
      </c>
      <c r="F9" s="12">
        <f t="shared" si="2"/>
        <v>0</v>
      </c>
      <c r="G9" s="12">
        <f t="shared" si="3"/>
        <v>0</v>
      </c>
      <c r="H9" s="12"/>
      <c r="I9" s="12"/>
      <c r="J9" s="6"/>
      <c r="K9" s="6"/>
      <c r="L9" s="6"/>
      <c r="M9" s="6"/>
    </row>
    <row r="10" spans="1:13" ht="12.75">
      <c r="A10" s="32">
        <f>IF((MAX($A$3:A9)+1)&lt;'Price Calculator'!$F$6,A9+1,"")</f>
        <v>42894</v>
      </c>
      <c r="B10" s="34">
        <f t="shared" si="4"/>
        <v>42894</v>
      </c>
      <c r="C10" s="7">
        <f t="shared" si="0"/>
        <v>8</v>
      </c>
      <c r="D10" s="8">
        <f>IF(A10&lt;&gt;"",LOOKUP($A10,'Rate bands'!$A$2:$A$131,'Rate bands'!$B$2:$B$131),"")</f>
        <v>1</v>
      </c>
      <c r="E10" s="12">
        <f t="shared" si="1"/>
        <v>210</v>
      </c>
      <c r="F10" s="12">
        <f t="shared" si="2"/>
        <v>210</v>
      </c>
      <c r="G10" s="12">
        <f t="shared" si="3"/>
        <v>210</v>
      </c>
      <c r="J10" s="6"/>
      <c r="K10" s="6"/>
      <c r="L10" s="6"/>
      <c r="M10" s="6"/>
    </row>
    <row r="11" spans="1:13" ht="12.75">
      <c r="A11" s="32">
        <f>IF((MAX($A$3:A10)+1)&lt;'Price Calculator'!$F$6,A10+1,"")</f>
      </c>
      <c r="B11" s="34">
        <f t="shared" si="4"/>
      </c>
      <c r="C11" s="7">
        <f t="shared" si="0"/>
      </c>
      <c r="D11" s="8">
        <f>IF(A11&lt;&gt;"",LOOKUP($A11,'Rate bands'!$A$2:$A$131,'Rate bands'!$B$2:$B$131),"")</f>
      </c>
      <c r="E11" s="12">
        <f t="shared" si="1"/>
      </c>
      <c r="F11" s="12">
        <f t="shared" si="2"/>
      </c>
      <c r="G11" s="12">
        <f t="shared" si="3"/>
      </c>
      <c r="J11" s="6"/>
      <c r="K11" s="6"/>
      <c r="L11" s="6"/>
      <c r="M11" s="6"/>
    </row>
    <row r="12" spans="1:13" ht="12.75">
      <c r="A12" s="32">
        <f>IF((MAX($A$3:A11)+1)&lt;'Price Calculator'!$F$6,A11+1,"")</f>
      </c>
      <c r="B12" s="34">
        <f t="shared" si="4"/>
      </c>
      <c r="C12" s="7">
        <f t="shared" si="0"/>
      </c>
      <c r="D12" s="8">
        <f>IF(A12&lt;&gt;"",LOOKUP($A12,'Rate bands'!$A$2:$A$131,'Rate bands'!$B$2:$B$131),"")</f>
      </c>
      <c r="E12" s="12">
        <f t="shared" si="1"/>
      </c>
      <c r="F12" s="12">
        <f t="shared" si="2"/>
      </c>
      <c r="G12" s="12">
        <f t="shared" si="3"/>
      </c>
      <c r="J12" s="6"/>
      <c r="K12" s="6"/>
      <c r="L12" s="6"/>
      <c r="M12" s="6"/>
    </row>
    <row r="13" spans="1:13" ht="12.75">
      <c r="A13" s="32">
        <f>IF((MAX($A$3:A12)+1)&lt;'Price Calculator'!$F$6,A12+1,"")</f>
      </c>
      <c r="B13" s="34">
        <f t="shared" si="4"/>
      </c>
      <c r="C13" s="7">
        <f t="shared" si="0"/>
      </c>
      <c r="D13" s="8">
        <f>IF(A13&lt;&gt;"",LOOKUP($A13,'Rate bands'!$A$2:$A$131,'Rate bands'!$B$2:$B$131),"")</f>
      </c>
      <c r="E13" s="12">
        <f t="shared" si="1"/>
      </c>
      <c r="F13" s="12">
        <f t="shared" si="2"/>
      </c>
      <c r="G13" s="12">
        <f t="shared" si="3"/>
      </c>
      <c r="J13" s="6"/>
      <c r="K13" s="6"/>
      <c r="L13" s="6"/>
      <c r="M13" s="6"/>
    </row>
    <row r="14" spans="1:13" ht="12.75">
      <c r="A14" s="32">
        <f>IF((MAX($A$3:A13)+1)&lt;'Price Calculator'!$F$6,A13+1,"")</f>
      </c>
      <c r="B14" s="34">
        <f t="shared" si="4"/>
      </c>
      <c r="C14" s="7">
        <f t="shared" si="0"/>
      </c>
      <c r="D14" s="8">
        <f>IF(A14&lt;&gt;"",LOOKUP($A14,'Rate bands'!$A$2:$A$131,'Rate bands'!$B$2:$B$131),"")</f>
      </c>
      <c r="E14" s="12">
        <f t="shared" si="1"/>
      </c>
      <c r="F14" s="12">
        <f t="shared" si="2"/>
      </c>
      <c r="G14" s="12">
        <f t="shared" si="3"/>
      </c>
      <c r="J14" s="6"/>
      <c r="K14" s="6"/>
      <c r="L14" s="6"/>
      <c r="M14" s="6"/>
    </row>
    <row r="15" spans="1:13" ht="12.75">
      <c r="A15" s="32">
        <f>IF((MAX($A$3:A14)+1)&lt;'Price Calculator'!$F$6,A14+1,"")</f>
      </c>
      <c r="B15" s="34">
        <f t="shared" si="4"/>
      </c>
      <c r="C15" s="7">
        <f t="shared" si="0"/>
      </c>
      <c r="D15" s="8">
        <f>IF(A15&lt;&gt;"",LOOKUP($A15,'Rate bands'!$A$2:$A$131,'Rate bands'!$B$2:$B$131),"")</f>
      </c>
      <c r="E15" s="12">
        <f t="shared" si="1"/>
      </c>
      <c r="F15" s="12">
        <f t="shared" si="2"/>
      </c>
      <c r="G15" s="12">
        <f t="shared" si="3"/>
      </c>
      <c r="H15" s="12"/>
      <c r="I15" s="12"/>
      <c r="J15" s="6"/>
      <c r="K15" s="6"/>
      <c r="L15" s="6"/>
      <c r="M15" s="6"/>
    </row>
    <row r="16" spans="1:13" ht="12.75">
      <c r="A16" s="32">
        <f>IF((MAX($A$3:A15)+1)&lt;'Price Calculator'!$F$6,A15+1,"")</f>
      </c>
      <c r="B16" s="34">
        <f t="shared" si="4"/>
      </c>
      <c r="C16" s="7">
        <f t="shared" si="0"/>
      </c>
      <c r="D16" s="8">
        <f>IF(A16&lt;&gt;"",LOOKUP($A16,'Rate bands'!$A$2:$A$131,'Rate bands'!$B$2:$B$131),"")</f>
      </c>
      <c r="E16" s="12">
        <f t="shared" si="1"/>
      </c>
      <c r="F16" s="12">
        <f t="shared" si="2"/>
      </c>
      <c r="G16" s="12">
        <f t="shared" si="3"/>
      </c>
      <c r="H16" s="12"/>
      <c r="I16" s="12"/>
      <c r="J16" s="6"/>
      <c r="K16" s="6"/>
      <c r="L16" s="6"/>
      <c r="M16" s="6"/>
    </row>
    <row r="17" spans="1:13" ht="12.75">
      <c r="A17" s="32">
        <f>IF((MAX($A$3:A16)+1)&lt;'Price Calculator'!$F$6,A16+1,"")</f>
      </c>
      <c r="B17" s="34">
        <f t="shared" si="4"/>
      </c>
      <c r="C17" s="7">
        <f t="shared" si="0"/>
      </c>
      <c r="D17" s="8">
        <f>IF(A17&lt;&gt;"",LOOKUP($A17,'Rate bands'!$A$2:$A$131,'Rate bands'!$B$2:$B$131),"")</f>
      </c>
      <c r="E17" s="12">
        <f t="shared" si="1"/>
      </c>
      <c r="F17" s="12">
        <f t="shared" si="2"/>
      </c>
      <c r="G17" s="12">
        <f t="shared" si="3"/>
      </c>
      <c r="H17" s="12"/>
      <c r="I17" s="12"/>
      <c r="J17" s="6"/>
      <c r="K17" s="6"/>
      <c r="L17" s="6"/>
      <c r="M17" s="6"/>
    </row>
    <row r="18" spans="1:13" ht="12.75">
      <c r="A18" s="32">
        <f>IF((MAX($A$3:A17)+1)&lt;'Price Calculator'!$F$6,A17+1,"")</f>
      </c>
      <c r="B18" s="34">
        <f t="shared" si="4"/>
      </c>
      <c r="C18" s="7">
        <f t="shared" si="0"/>
      </c>
      <c r="D18" s="8">
        <f>IF(A18&lt;&gt;"",LOOKUP($A18,'Rate bands'!$A$2:$A$131,'Rate bands'!$B$2:$B$131),"")</f>
      </c>
      <c r="E18" s="12">
        <f t="shared" si="1"/>
      </c>
      <c r="F18" s="12">
        <f t="shared" si="2"/>
      </c>
      <c r="G18" s="12">
        <f t="shared" si="3"/>
      </c>
      <c r="H18" s="12"/>
      <c r="I18" s="12"/>
      <c r="J18" s="6"/>
      <c r="K18" s="6"/>
      <c r="L18" s="6"/>
      <c r="M18" s="6"/>
    </row>
    <row r="19" spans="1:13" ht="12.75">
      <c r="A19" s="32">
        <f>IF((MAX($A$3:A18)+1)&lt;'Price Calculator'!$F$6,A18+1,"")</f>
      </c>
      <c r="B19" s="34">
        <f t="shared" si="4"/>
      </c>
      <c r="C19" s="7">
        <f t="shared" si="0"/>
      </c>
      <c r="D19" s="8">
        <f>IF(A19&lt;&gt;"",LOOKUP($A19,'Rate bands'!$A$2:$A$131,'Rate bands'!$B$2:$B$131),"")</f>
      </c>
      <c r="E19" s="12">
        <f t="shared" si="1"/>
      </c>
      <c r="F19" s="12">
        <f t="shared" si="2"/>
      </c>
      <c r="G19" s="12">
        <f t="shared" si="3"/>
      </c>
      <c r="H19" s="12"/>
      <c r="I19" s="12"/>
      <c r="J19" s="6"/>
      <c r="K19" s="6"/>
      <c r="L19" s="6"/>
      <c r="M19" s="6"/>
    </row>
    <row r="20" spans="1:13" ht="12.75">
      <c r="A20" s="32">
        <f>IF((MAX($A$3:A19)+1)&lt;'Price Calculator'!$F$6,A19+1,"")</f>
      </c>
      <c r="B20" s="34">
        <f t="shared" si="4"/>
      </c>
      <c r="C20" s="7">
        <f t="shared" si="0"/>
      </c>
      <c r="D20" s="8">
        <f>IF(A20&lt;&gt;"",LOOKUP($A20,'Rate bands'!$A$2:$A$131,'Rate bands'!$B$2:$B$131),"")</f>
      </c>
      <c r="E20" s="12">
        <f t="shared" si="1"/>
      </c>
      <c r="F20" s="12">
        <f t="shared" si="2"/>
      </c>
      <c r="G20" s="12">
        <f t="shared" si="3"/>
      </c>
      <c r="H20" s="12"/>
      <c r="I20" s="12"/>
      <c r="J20" s="6"/>
      <c r="K20" s="6"/>
      <c r="L20" s="6"/>
      <c r="M20" s="6"/>
    </row>
    <row r="21" spans="1:13" ht="12.75">
      <c r="A21" s="32">
        <f>IF((MAX($A$3:A20)+1)&lt;'Price Calculator'!$F$6,A20+1,"")</f>
      </c>
      <c r="B21" s="34">
        <f t="shared" si="4"/>
      </c>
      <c r="C21" s="7">
        <f t="shared" si="0"/>
      </c>
      <c r="D21" s="8">
        <f>IF(A21&lt;&gt;"",LOOKUP($A21,'Rate bands'!$A$2:$A$131,'Rate bands'!$B$2:$B$131),"")</f>
      </c>
      <c r="E21" s="12">
        <f t="shared" si="1"/>
      </c>
      <c r="F21" s="12">
        <f t="shared" si="2"/>
      </c>
      <c r="G21" s="12">
        <f t="shared" si="3"/>
      </c>
      <c r="H21" s="12"/>
      <c r="I21" s="12"/>
      <c r="J21" s="6"/>
      <c r="K21" s="6"/>
      <c r="L21" s="6"/>
      <c r="M21" s="6"/>
    </row>
    <row r="22" spans="1:13" ht="12.75">
      <c r="A22" s="32">
        <f>IF((MAX($A$3:A21)+1)&lt;'Price Calculator'!$F$6,A21+1,"")</f>
      </c>
      <c r="B22" s="34">
        <f t="shared" si="4"/>
      </c>
      <c r="C22" s="7">
        <f t="shared" si="0"/>
      </c>
      <c r="D22" s="8">
        <f>IF(A22&lt;&gt;"",LOOKUP($A22,'Rate bands'!$A$2:$A$131,'Rate bands'!$B$2:$B$131),"")</f>
      </c>
      <c r="E22" s="12">
        <f t="shared" si="1"/>
      </c>
      <c r="F22" s="12">
        <f t="shared" si="2"/>
      </c>
      <c r="G22" s="12">
        <f t="shared" si="3"/>
      </c>
      <c r="H22" s="12"/>
      <c r="I22" s="12"/>
      <c r="J22" s="6"/>
      <c r="K22" s="6"/>
      <c r="L22" s="6"/>
      <c r="M22" s="6"/>
    </row>
    <row r="23" spans="1:13" ht="12.75">
      <c r="A23" s="32">
        <f>IF((MAX($A$3:A22)+1)&lt;'Price Calculator'!$F$6,A22+1,"")</f>
      </c>
      <c r="B23" s="34">
        <f t="shared" si="4"/>
      </c>
      <c r="C23" s="7">
        <f t="shared" si="0"/>
      </c>
      <c r="D23" s="8">
        <f>IF(A23&lt;&gt;"",LOOKUP($A23,'Rate bands'!$A$2:$A$131,'Rate bands'!$B$2:$B$131),"")</f>
      </c>
      <c r="E23" s="12">
        <f t="shared" si="1"/>
      </c>
      <c r="F23" s="12">
        <f t="shared" si="2"/>
      </c>
      <c r="G23" s="12">
        <f t="shared" si="3"/>
      </c>
      <c r="H23" s="12"/>
      <c r="I23" s="12"/>
      <c r="J23" s="6"/>
      <c r="K23" s="6"/>
      <c r="L23" s="6"/>
      <c r="M23" s="6"/>
    </row>
    <row r="24" spans="1:13" ht="12.75">
      <c r="A24" s="32">
        <f>IF((MAX($A$3:A23)+1)&lt;'Price Calculator'!$F$6,A23+1,"")</f>
      </c>
      <c r="B24" s="34">
        <f t="shared" si="4"/>
      </c>
      <c r="C24" s="7">
        <f t="shared" si="0"/>
      </c>
      <c r="D24" s="8">
        <f>IF(A24&lt;&gt;"",LOOKUP($A24,'Rate bands'!$A$2:$A$131,'Rate bands'!$B$2:$B$131),"")</f>
      </c>
      <c r="E24" s="12">
        <f t="shared" si="1"/>
      </c>
      <c r="F24" s="12">
        <f t="shared" si="2"/>
      </c>
      <c r="G24" s="12">
        <f t="shared" si="3"/>
      </c>
      <c r="H24" s="12"/>
      <c r="I24" s="12"/>
      <c r="J24" s="6"/>
      <c r="K24" s="6"/>
      <c r="L24" s="6"/>
      <c r="M24" s="6"/>
    </row>
    <row r="25" spans="1:13" ht="12.75">
      <c r="A25" s="32">
        <f>IF((MAX($A$3:A24)+1)&lt;'Price Calculator'!$F$6,A24+1,"")</f>
      </c>
      <c r="B25" s="34">
        <f t="shared" si="4"/>
      </c>
      <c r="C25" s="7">
        <f t="shared" si="0"/>
      </c>
      <c r="D25" s="8">
        <f>IF(A25&lt;&gt;"",LOOKUP($A25,'Rate bands'!$A$2:$A$131,'Rate bands'!$B$2:$B$131),"")</f>
      </c>
      <c r="E25" s="12">
        <f t="shared" si="1"/>
      </c>
      <c r="F25" s="12">
        <f t="shared" si="2"/>
      </c>
      <c r="G25" s="12">
        <f t="shared" si="3"/>
      </c>
      <c r="H25" s="12"/>
      <c r="I25" s="12"/>
      <c r="J25" s="6"/>
      <c r="K25" s="6"/>
      <c r="L25" s="6"/>
      <c r="M25" s="6"/>
    </row>
    <row r="26" spans="1:13" ht="12.75">
      <c r="A26" s="32">
        <f>IF((MAX($A$3:A25)+1)&lt;'Price Calculator'!$F$6,A25+1,"")</f>
      </c>
      <c r="B26" s="34">
        <f t="shared" si="4"/>
      </c>
      <c r="C26" s="7">
        <f t="shared" si="0"/>
      </c>
      <c r="D26" s="8">
        <f>IF(A26&lt;&gt;"",LOOKUP($A26,'Rate bands'!$A$2:$A$131,'Rate bands'!$B$2:$B$131),"")</f>
      </c>
      <c r="E26" s="12">
        <f t="shared" si="1"/>
      </c>
      <c r="F26" s="12">
        <f t="shared" si="2"/>
      </c>
      <c r="G26" s="12">
        <f t="shared" si="3"/>
      </c>
      <c r="H26" s="12"/>
      <c r="I26" s="12"/>
      <c r="J26" s="6"/>
      <c r="K26" s="6"/>
      <c r="L26" s="6"/>
      <c r="M26" s="6"/>
    </row>
    <row r="27" spans="1:13" ht="12.75">
      <c r="A27" s="32">
        <f>IF((MAX($A$3:A26)+1)&lt;'Price Calculator'!$F$6,A26+1,"")</f>
      </c>
      <c r="B27" s="34">
        <f t="shared" si="4"/>
      </c>
      <c r="C27" s="7">
        <f t="shared" si="0"/>
      </c>
      <c r="D27" s="8">
        <f>IF(A27&lt;&gt;"",LOOKUP($A27,'Rate bands'!$A$2:$A$131,'Rate bands'!$B$2:$B$131),"")</f>
      </c>
      <c r="E27" s="12">
        <f aca="true" t="shared" si="5" ref="E27:E45">IF(C27&lt;&gt;"",MAX($I$5,$C27*$I$8),"")</f>
      </c>
      <c r="F27" s="12">
        <f aca="true" t="shared" si="6" ref="F27:F45">IF(A27&lt;&gt;"",E27*(MOD($A27-$A$3+1,7)&gt;0.01),"")</f>
      </c>
      <c r="G27" s="12">
        <f aca="true" t="shared" si="7" ref="G27:G45">IF(E27&lt;&gt;"",$F27*$D27,"")</f>
      </c>
      <c r="H27" s="12"/>
      <c r="I27" s="12"/>
      <c r="J27" s="6"/>
      <c r="K27" s="6"/>
      <c r="L27" s="6"/>
      <c r="M27" s="6"/>
    </row>
    <row r="28" spans="1:13" ht="12.75">
      <c r="A28" s="32">
        <f>IF((MAX($A$3:A27)+1)&lt;'Price Calculator'!$F$6,A27+1,"")</f>
      </c>
      <c r="B28" s="34">
        <f t="shared" si="4"/>
      </c>
      <c r="C28" s="7">
        <f t="shared" si="0"/>
      </c>
      <c r="D28" s="8">
        <f>IF(A28&lt;&gt;"",LOOKUP($A28,'Rate bands'!$A$2:$A$131,'Rate bands'!$B$2:$B$131),"")</f>
      </c>
      <c r="E28" s="12">
        <f t="shared" si="5"/>
      </c>
      <c r="F28" s="12">
        <f t="shared" si="6"/>
      </c>
      <c r="G28" s="12">
        <f t="shared" si="7"/>
      </c>
      <c r="H28" s="12"/>
      <c r="I28" s="12"/>
      <c r="J28" s="6"/>
      <c r="K28" s="6"/>
      <c r="L28" s="6"/>
      <c r="M28" s="6"/>
    </row>
    <row r="29" spans="1:13" ht="12.75">
      <c r="A29" s="32">
        <f>IF((MAX($A$3:A28)+1)&lt;'Price Calculator'!$F$6,A28+1,"")</f>
      </c>
      <c r="B29" s="34">
        <f t="shared" si="4"/>
      </c>
      <c r="C29" s="7">
        <f t="shared" si="0"/>
      </c>
      <c r="D29" s="8">
        <f>IF(A29&lt;&gt;"",LOOKUP($A29,'Rate bands'!$A$2:$A$131,'Rate bands'!$B$2:$B$131),"")</f>
      </c>
      <c r="E29" s="12">
        <f t="shared" si="5"/>
      </c>
      <c r="F29" s="12">
        <f t="shared" si="6"/>
      </c>
      <c r="G29" s="12">
        <f t="shared" si="7"/>
      </c>
      <c r="H29" s="12"/>
      <c r="I29" s="12"/>
      <c r="J29" s="6"/>
      <c r="K29" s="6"/>
      <c r="L29" s="6"/>
      <c r="M29" s="6"/>
    </row>
    <row r="30" spans="1:13" ht="12.75">
      <c r="A30" s="32">
        <f>IF((MAX($A$3:A29)+1)&lt;'Price Calculator'!$F$6,A29+1,"")</f>
      </c>
      <c r="B30" s="34">
        <f t="shared" si="4"/>
      </c>
      <c r="C30" s="7">
        <f t="shared" si="0"/>
      </c>
      <c r="D30" s="8">
        <f>IF(A30&lt;&gt;"",LOOKUP($A30,'Rate bands'!$A$2:$A$131,'Rate bands'!$B$2:$B$131),"")</f>
      </c>
      <c r="E30" s="12">
        <f t="shared" si="5"/>
      </c>
      <c r="F30" s="12">
        <f t="shared" si="6"/>
      </c>
      <c r="G30" s="12">
        <f t="shared" si="7"/>
      </c>
      <c r="H30" s="12"/>
      <c r="I30" s="12"/>
      <c r="J30" s="6"/>
      <c r="K30" s="6"/>
      <c r="L30" s="6"/>
      <c r="M30" s="6"/>
    </row>
    <row r="31" spans="1:13" ht="12.75">
      <c r="A31" s="32">
        <f>IF((MAX($A$3:A30)+1)&lt;'Price Calculator'!$F$6,A30+1,"")</f>
      </c>
      <c r="B31" s="34">
        <f t="shared" si="4"/>
      </c>
      <c r="C31" s="7">
        <f t="shared" si="0"/>
      </c>
      <c r="D31" s="8">
        <f>IF(A31&lt;&gt;"",LOOKUP($A31,'Rate bands'!$A$2:$A$131,'Rate bands'!$B$2:$B$131),"")</f>
      </c>
      <c r="E31" s="12">
        <f t="shared" si="5"/>
      </c>
      <c r="F31" s="12">
        <f t="shared" si="6"/>
      </c>
      <c r="G31" s="12">
        <f t="shared" si="7"/>
      </c>
      <c r="H31" s="12"/>
      <c r="I31" s="12"/>
      <c r="J31" s="6"/>
      <c r="K31" s="6"/>
      <c r="L31" s="6"/>
      <c r="M31" s="6"/>
    </row>
    <row r="32" spans="1:13" ht="12.75">
      <c r="A32" s="32">
        <f>IF((MAX($A$3:A31)+1)&lt;'Price Calculator'!$F$6,A31+1,"")</f>
      </c>
      <c r="B32" s="34">
        <f t="shared" si="4"/>
      </c>
      <c r="C32" s="7">
        <f t="shared" si="0"/>
      </c>
      <c r="D32" s="8">
        <f>IF(A32&lt;&gt;"",LOOKUP($A32,'Rate bands'!$A$2:$A$131,'Rate bands'!$B$2:$B$131),"")</f>
      </c>
      <c r="E32" s="12">
        <f t="shared" si="5"/>
      </c>
      <c r="F32" s="12">
        <f t="shared" si="6"/>
      </c>
      <c r="G32" s="12">
        <f t="shared" si="7"/>
      </c>
      <c r="H32" s="12"/>
      <c r="I32" s="12"/>
      <c r="J32" s="6"/>
      <c r="K32" s="6"/>
      <c r="L32" s="6"/>
      <c r="M32" s="6"/>
    </row>
    <row r="33" spans="1:13" ht="12.75">
      <c r="A33" s="32">
        <f>IF((MAX($A$3:A32)+1)&lt;'Price Calculator'!$F$6,A32+1,"")</f>
      </c>
      <c r="B33" s="34">
        <f t="shared" si="4"/>
      </c>
      <c r="C33" s="7">
        <f t="shared" si="0"/>
      </c>
      <c r="D33" s="8">
        <f>IF(A33&lt;&gt;"",LOOKUP($A33,'Rate bands'!$A$2:$A$131,'Rate bands'!$B$2:$B$131),"")</f>
      </c>
      <c r="E33" s="12">
        <f t="shared" si="5"/>
      </c>
      <c r="F33" s="12">
        <f t="shared" si="6"/>
      </c>
      <c r="G33" s="12">
        <f t="shared" si="7"/>
      </c>
      <c r="H33" s="12"/>
      <c r="I33" s="12"/>
      <c r="J33" s="6"/>
      <c r="K33" s="6"/>
      <c r="L33" s="6"/>
      <c r="M33" s="6"/>
    </row>
    <row r="34" spans="1:9" ht="12.75">
      <c r="A34" s="32">
        <f>IF((MAX($A$3:A33)+1)&lt;'Price Calculator'!$F$6,A33+1,"")</f>
      </c>
      <c r="B34" s="34">
        <f t="shared" si="4"/>
      </c>
      <c r="C34" s="7">
        <f t="shared" si="0"/>
      </c>
      <c r="D34" s="8">
        <f>IF(A34&lt;&gt;"",LOOKUP($A34,'Rate bands'!$A$2:$A$131,'Rate bands'!$B$2:$B$131),"")</f>
      </c>
      <c r="E34" s="12">
        <f t="shared" si="5"/>
      </c>
      <c r="F34" s="12">
        <f t="shared" si="6"/>
      </c>
      <c r="G34" s="12">
        <f t="shared" si="7"/>
      </c>
      <c r="H34" s="12"/>
      <c r="I34" s="12"/>
    </row>
    <row r="35" spans="1:9" ht="12.75">
      <c r="A35" s="32">
        <f>IF((MAX($A$3:A34)+1)&lt;'Price Calculator'!$F$6,A34+1,"")</f>
      </c>
      <c r="B35" s="34">
        <f t="shared" si="4"/>
      </c>
      <c r="C35" s="7">
        <f t="shared" si="0"/>
      </c>
      <c r="D35" s="8">
        <f>IF(A35&lt;&gt;"",LOOKUP($A35,'Rate bands'!$A$2:$A$131,'Rate bands'!$B$2:$B$131),"")</f>
      </c>
      <c r="E35" s="12">
        <f t="shared" si="5"/>
      </c>
      <c r="F35" s="12">
        <f t="shared" si="6"/>
      </c>
      <c r="G35" s="12">
        <f t="shared" si="7"/>
      </c>
      <c r="H35" s="12"/>
      <c r="I35" s="12"/>
    </row>
    <row r="36" spans="1:9" ht="12.75">
      <c r="A36" s="32">
        <f>IF((MAX($A$3:A35)+1)&lt;'Price Calculator'!$F$6,A35+1,"")</f>
      </c>
      <c r="B36" s="34">
        <f t="shared" si="4"/>
      </c>
      <c r="C36" s="7">
        <f t="shared" si="0"/>
      </c>
      <c r="D36" s="8">
        <f>IF(A36&lt;&gt;"",LOOKUP($A36,'Rate bands'!$A$2:$A$131,'Rate bands'!$B$2:$B$131),"")</f>
      </c>
      <c r="E36" s="12">
        <f t="shared" si="5"/>
      </c>
      <c r="F36" s="12">
        <f t="shared" si="6"/>
      </c>
      <c r="G36" s="12">
        <f t="shared" si="7"/>
      </c>
      <c r="H36" s="12"/>
      <c r="I36" s="12"/>
    </row>
    <row r="37" spans="1:9" ht="12.75">
      <c r="A37" s="32">
        <f>IF((MAX($A$3:A36)+1)&lt;'Price Calculator'!$F$6,A36+1,"")</f>
      </c>
      <c r="B37" s="34">
        <f t="shared" si="4"/>
      </c>
      <c r="C37" s="7">
        <f t="shared" si="0"/>
      </c>
      <c r="D37" s="8">
        <f>IF(A37&lt;&gt;"",LOOKUP($A37,'Rate bands'!$A$2:$A$131,'Rate bands'!$B$2:$B$131),"")</f>
      </c>
      <c r="E37" s="12">
        <f t="shared" si="5"/>
      </c>
      <c r="F37" s="12">
        <f t="shared" si="6"/>
      </c>
      <c r="G37" s="12">
        <f t="shared" si="7"/>
      </c>
      <c r="H37" s="12"/>
      <c r="I37" s="12"/>
    </row>
    <row r="38" spans="1:9" ht="12.75">
      <c r="A38" s="32">
        <f>IF((MAX($A$3:A37)+1)&lt;'Price Calculator'!$F$6,A37+1,"")</f>
      </c>
      <c r="B38" s="34">
        <f t="shared" si="4"/>
      </c>
      <c r="C38" s="7">
        <f t="shared" si="0"/>
      </c>
      <c r="D38" s="8">
        <f>IF(A38&lt;&gt;"",LOOKUP($A38,'Rate bands'!$A$2:$A$131,'Rate bands'!$B$2:$B$131),"")</f>
      </c>
      <c r="E38" s="12">
        <f t="shared" si="5"/>
      </c>
      <c r="F38" s="12">
        <f t="shared" si="6"/>
      </c>
      <c r="G38" s="12">
        <f t="shared" si="7"/>
      </c>
      <c r="H38" s="12"/>
      <c r="I38" s="12"/>
    </row>
    <row r="39" spans="1:7" ht="12.75">
      <c r="A39" s="32">
        <f>IF((MAX($A$3:A38)+1)&lt;'Price Calculator'!$F$6,A38+1,"")</f>
      </c>
      <c r="B39" s="34">
        <f t="shared" si="4"/>
      </c>
      <c r="C39" s="7">
        <f t="shared" si="0"/>
      </c>
      <c r="D39" s="8">
        <f>IF(A39&lt;&gt;"",LOOKUP($A39,'Rate bands'!$A$2:$A$131,'Rate bands'!$B$2:$B$131),"")</f>
      </c>
      <c r="E39" s="12">
        <f t="shared" si="5"/>
      </c>
      <c r="F39" s="12">
        <f t="shared" si="6"/>
      </c>
      <c r="G39" s="12">
        <f t="shared" si="7"/>
      </c>
    </row>
    <row r="40" spans="1:7" ht="12.75">
      <c r="A40" s="32">
        <f>IF((MAX($A$3:A39)+1)&lt;'Price Calculator'!$F$6,A39+1,"")</f>
      </c>
      <c r="B40" s="34">
        <f t="shared" si="4"/>
      </c>
      <c r="C40" s="7">
        <f t="shared" si="0"/>
      </c>
      <c r="D40" s="8">
        <f>IF(A40&lt;&gt;"",LOOKUP($A40,'Rate bands'!$A$2:$A$131,'Rate bands'!$B$2:$B$131),"")</f>
      </c>
      <c r="E40" s="12">
        <f t="shared" si="5"/>
      </c>
      <c r="F40" s="12">
        <f t="shared" si="6"/>
      </c>
      <c r="G40" s="12">
        <f t="shared" si="7"/>
      </c>
    </row>
    <row r="41" spans="1:7" ht="12.75">
      <c r="A41" s="32">
        <f>IF((MAX($A$3:A40)+1)&lt;'Price Calculator'!$F$6,A40+1,"")</f>
      </c>
      <c r="B41" s="34">
        <f t="shared" si="4"/>
      </c>
      <c r="C41" s="7">
        <f t="shared" si="0"/>
      </c>
      <c r="D41" s="8">
        <f>IF(A41&lt;&gt;"",LOOKUP($A41,'Rate bands'!$A$2:$A$131,'Rate bands'!$B$2:$B$131),"")</f>
      </c>
      <c r="E41" s="12">
        <f t="shared" si="5"/>
      </c>
      <c r="F41" s="12">
        <f t="shared" si="6"/>
      </c>
      <c r="G41" s="12">
        <f t="shared" si="7"/>
      </c>
    </row>
    <row r="42" spans="1:7" ht="12.75">
      <c r="A42" s="32">
        <f>IF((MAX($A$3:A41)+1)&lt;'Price Calculator'!$F$6,A41+1,"")</f>
      </c>
      <c r="B42" s="34">
        <f t="shared" si="4"/>
      </c>
      <c r="C42" s="7">
        <f t="shared" si="0"/>
      </c>
      <c r="D42" s="8">
        <f>IF(A42&lt;&gt;"",LOOKUP($A42,'Rate bands'!$A$2:$A$131,'Rate bands'!$B$2:$B$131),"")</f>
      </c>
      <c r="E42" s="12">
        <f t="shared" si="5"/>
      </c>
      <c r="F42" s="12">
        <f t="shared" si="6"/>
      </c>
      <c r="G42" s="12">
        <f t="shared" si="7"/>
      </c>
    </row>
    <row r="43" spans="1:7" ht="12.75">
      <c r="A43" s="32">
        <f>IF((MAX($A$3:A42)+1)&lt;'Price Calculator'!$F$6,A42+1,"")</f>
      </c>
      <c r="B43" s="34">
        <f t="shared" si="4"/>
      </c>
      <c r="C43" s="7">
        <f t="shared" si="0"/>
      </c>
      <c r="D43" s="8">
        <f>IF(A43&lt;&gt;"",LOOKUP($A43,'Rate bands'!$A$2:$A$131,'Rate bands'!$B$2:$B$131),"")</f>
      </c>
      <c r="E43" s="12">
        <f t="shared" si="5"/>
      </c>
      <c r="F43" s="12">
        <f t="shared" si="6"/>
      </c>
      <c r="G43" s="12">
        <f t="shared" si="7"/>
      </c>
    </row>
    <row r="44" spans="1:7" ht="12.75">
      <c r="A44" s="32">
        <f>IF((MAX($A$3:A43)+1)&lt;'Price Calculator'!$F$6,A43+1,"")</f>
      </c>
      <c r="B44" s="34">
        <f t="shared" si="4"/>
      </c>
      <c r="C44" s="7">
        <f t="shared" si="0"/>
      </c>
      <c r="D44" s="8">
        <f>IF(A44&lt;&gt;"",LOOKUP($A44,'Rate bands'!$A$2:$A$131,'Rate bands'!$B$2:$B$131),"")</f>
      </c>
      <c r="E44" s="12">
        <f t="shared" si="5"/>
      </c>
      <c r="F44" s="12">
        <f t="shared" si="6"/>
      </c>
      <c r="G44" s="12">
        <f t="shared" si="7"/>
      </c>
    </row>
    <row r="45" spans="1:7" ht="12.75">
      <c r="A45" s="32">
        <f>IF((MAX($A$3:A44)+1)&lt;'Price Calculator'!$F$6,A44+1,"")</f>
      </c>
      <c r="B45" s="34">
        <f t="shared" si="4"/>
      </c>
      <c r="C45" s="7">
        <f t="shared" si="0"/>
      </c>
      <c r="D45" s="8">
        <f>IF(A45&lt;&gt;"",LOOKUP($A45,'Rate bands'!$A$2:$A$131,'Rate bands'!$B$2:$B$131),"")</f>
      </c>
      <c r="E45" s="12">
        <f t="shared" si="5"/>
      </c>
      <c r="F45" s="12">
        <f t="shared" si="6"/>
      </c>
      <c r="G45" s="12">
        <f t="shared" si="7"/>
      </c>
    </row>
    <row r="46" spans="1:7" ht="12.75">
      <c r="A46" s="32">
        <f>IF((MAX($A$3:A45)+1)&lt;'Price Calculator'!$F$6,A45+1,"")</f>
      </c>
      <c r="B46" s="34">
        <f t="shared" si="4"/>
      </c>
      <c r="C46" s="7">
        <f t="shared" si="0"/>
      </c>
      <c r="D46" s="8">
        <f>IF(A46&lt;&gt;"",LOOKUP($A46,'Rate bands'!$A$2:$A$131,'Rate bands'!$B$2:$B$131),"")</f>
      </c>
      <c r="E46" s="12">
        <f t="shared" si="1"/>
      </c>
      <c r="F46" s="12">
        <f>IF(A46&lt;&gt;"",E46*(MOD($A46-$A$3+1,7)&gt;0.01),"")</f>
      </c>
      <c r="G46" s="12">
        <f>IF(E46&lt;&gt;"",($F46*$D46)*($H$5-43),"")</f>
      </c>
    </row>
    <row r="47" spans="4:7" ht="12.75">
      <c r="D47" s="8">
        <f>IF(A47&lt;&gt;"",LOOKUP($A47,'Rate bands'!$A$2:$A$131,'Rate bands'!$B$2:$B$131),"")</f>
      </c>
      <c r="E47" s="12"/>
      <c r="F47" s="12"/>
      <c r="G47" s="12"/>
    </row>
    <row r="48" spans="4:7" ht="12.75">
      <c r="D48" s="8">
        <f>IF(A48&lt;&gt;"",LOOKUP($A48,'Rate bands'!$A$2:$A$131,'Rate bands'!$B$2:$B$131),"")</f>
      </c>
      <c r="E48" s="12"/>
      <c r="F48" s="12"/>
      <c r="G48" s="12"/>
    </row>
    <row r="49" spans="4:7" ht="12.75">
      <c r="D49" s="8">
        <f>IF(A49&lt;&gt;"",LOOKUP($A49,'Rate bands'!$A$2:$A$131,'Rate bands'!$B$2:$B$131),"")</f>
      </c>
      <c r="E49" s="12"/>
      <c r="F49" s="12"/>
      <c r="G49" s="12"/>
    </row>
    <row r="50" spans="4:7" ht="12.75">
      <c r="D50" s="8">
        <f>IF(A50&lt;&gt;"",LOOKUP($A50,'Rate bands'!$A$2:$A$131,'Rate bands'!$B$2:$B$131),"")</f>
      </c>
      <c r="E50" s="12"/>
      <c r="F50" s="12"/>
      <c r="G50" s="12"/>
    </row>
    <row r="51" spans="4:7" ht="12.75">
      <c r="D51" s="8">
        <f>IF(A51&lt;&gt;"",LOOKUP($A51,'Rate bands'!$A$2:$A$131,'Rate bands'!$B$2:$B$131),"")</f>
      </c>
      <c r="E51" s="12"/>
      <c r="F51" s="12"/>
      <c r="G51" s="12"/>
    </row>
    <row r="52" spans="4:7" ht="12.75">
      <c r="D52" s="8">
        <f>IF(A52&lt;&gt;"",LOOKUP($A52,'Rate bands'!$A$2:$A$131,'Rate bands'!$B$2:$B$131),"")</f>
      </c>
      <c r="E52" s="12"/>
      <c r="F52" s="12"/>
      <c r="G52" s="12"/>
    </row>
    <row r="53" spans="4:7" ht="12.75">
      <c r="D53" s="8">
        <f>IF(A53&lt;&gt;"",LOOKUP($A53,'Rate bands'!$A$2:$A$131,'Rate bands'!$B$2:$B$131),"")</f>
      </c>
      <c r="E53" s="12"/>
      <c r="F53" s="12"/>
      <c r="G53" s="12"/>
    </row>
    <row r="54" spans="4:7" ht="12.75">
      <c r="D54" s="8">
        <f>IF(A54&lt;&gt;"",LOOKUP($A54,'Rate bands'!$A$2:$A$131,'Rate bands'!$B$2:$B$131),"")</f>
      </c>
      <c r="E54" s="12"/>
      <c r="F54" s="12"/>
      <c r="G54" s="12"/>
    </row>
    <row r="55" spans="4:7" ht="12.75">
      <c r="D55" s="8">
        <f>IF(A55&lt;&gt;"",LOOKUP($A55,'Rate bands'!$A$2:$A$131,'Rate bands'!$B$2:$B$131),"")</f>
      </c>
      <c r="E55" s="12"/>
      <c r="F55" s="12"/>
      <c r="G55" s="12"/>
    </row>
    <row r="56" spans="4:7" ht="12.75">
      <c r="D56" s="8">
        <f>IF(A56&lt;&gt;"",LOOKUP($A56,'Rate bands'!$A$2:$A$131,'Rate bands'!$B$2:$B$131),"")</f>
      </c>
      <c r="E56" s="12"/>
      <c r="F56" s="12"/>
      <c r="G56" s="12"/>
    </row>
    <row r="57" spans="4:7" ht="12.75">
      <c r="D57" s="8">
        <f>IF(A57&lt;&gt;"",LOOKUP($A57,'Rate bands'!$A$2:$A$131,'Rate bands'!$B$2:$B$131),"")</f>
      </c>
      <c r="E57" s="12"/>
      <c r="F57" s="12"/>
      <c r="G57" s="12"/>
    </row>
    <row r="58" spans="4:7" ht="12.75">
      <c r="D58" s="8">
        <f>IF(A58&lt;&gt;"",LOOKUP($A58,'Rate bands'!$A$2:$A$131,'Rate bands'!$B$2:$B$131),"")</f>
      </c>
      <c r="E58" s="12"/>
      <c r="F58" s="12"/>
      <c r="G58" s="12"/>
    </row>
    <row r="59" spans="4:7" ht="12.75">
      <c r="D59" s="8"/>
      <c r="E59" s="12"/>
      <c r="F59" s="12"/>
      <c r="G59" s="12"/>
    </row>
    <row r="60" spans="4:7" ht="12.75">
      <c r="D60" s="8"/>
      <c r="E60" s="12"/>
      <c r="F60" s="12"/>
      <c r="G60" s="12"/>
    </row>
    <row r="61" spans="4:7" ht="12.75">
      <c r="D61" s="8"/>
      <c r="E61" s="12"/>
      <c r="F61" s="12"/>
      <c r="G61" s="12"/>
    </row>
    <row r="62" spans="4:7" ht="12.75">
      <c r="D62" s="8"/>
      <c r="E62" s="12"/>
      <c r="F62" s="12"/>
      <c r="G62" s="12"/>
    </row>
    <row r="63" spans="4:7" ht="12.75">
      <c r="D63" s="8"/>
      <c r="E63" s="12"/>
      <c r="F63" s="12"/>
      <c r="G63" s="12"/>
    </row>
    <row r="64" spans="4:7" ht="12.75">
      <c r="D64" s="8"/>
      <c r="E64" s="12"/>
      <c r="F64" s="12"/>
      <c r="G64" s="12"/>
    </row>
    <row r="65" spans="4:7" ht="12.75">
      <c r="D65" s="8"/>
      <c r="E65" s="12"/>
      <c r="F65" s="12"/>
      <c r="G65" s="12"/>
    </row>
    <row r="66" spans="4:7" ht="12.75">
      <c r="D66" s="8"/>
      <c r="E66" s="12"/>
      <c r="F66" s="12"/>
      <c r="G66" s="12"/>
    </row>
    <row r="67" spans="4:7" ht="12.75">
      <c r="D67" s="8"/>
      <c r="E67" s="12"/>
      <c r="F67" s="12"/>
      <c r="G67" s="12"/>
    </row>
    <row r="68" spans="4:7" ht="12.75">
      <c r="D68" s="8"/>
      <c r="E68" s="12"/>
      <c r="F68" s="12"/>
      <c r="G68" s="12"/>
    </row>
    <row r="69" spans="4:7" ht="12.75">
      <c r="D69" s="8"/>
      <c r="E69" s="12"/>
      <c r="F69" s="12"/>
      <c r="G69" s="12"/>
    </row>
    <row r="70" spans="4:7" ht="12.75">
      <c r="D70" s="8"/>
      <c r="E70" s="12"/>
      <c r="F70" s="12"/>
      <c r="G70" s="12"/>
    </row>
    <row r="71" spans="4:7" ht="12.75">
      <c r="D71" s="8"/>
      <c r="E71" s="12"/>
      <c r="F71" s="12"/>
      <c r="G71" s="12"/>
    </row>
    <row r="72" spans="4:7" ht="12.75">
      <c r="D72" s="8"/>
      <c r="E72" s="12"/>
      <c r="F72" s="12"/>
      <c r="G72" s="12"/>
    </row>
    <row r="73" spans="4:7" ht="12.75">
      <c r="D73" s="8"/>
      <c r="E73" s="12"/>
      <c r="F73" s="12"/>
      <c r="G73" s="12"/>
    </row>
    <row r="74" spans="4:7" ht="12.75">
      <c r="D74" s="8"/>
      <c r="E74" s="12"/>
      <c r="F74" s="12"/>
      <c r="G74" s="12"/>
    </row>
    <row r="75" spans="4:7" ht="12.75">
      <c r="D75" s="8"/>
      <c r="E75" s="12"/>
      <c r="F75" s="12"/>
      <c r="G75" s="12"/>
    </row>
    <row r="76" spans="4:7" ht="12.75">
      <c r="D76" s="8"/>
      <c r="E76" s="12"/>
      <c r="F76" s="12"/>
      <c r="G76" s="12"/>
    </row>
    <row r="77" spans="4:7" ht="12.75">
      <c r="D77" s="8"/>
      <c r="E77" s="12"/>
      <c r="F77" s="12"/>
      <c r="G77" s="12"/>
    </row>
    <row r="78" spans="4:7" ht="12.75">
      <c r="D78" s="8"/>
      <c r="E78" s="12"/>
      <c r="F78" s="12"/>
      <c r="G78" s="12"/>
    </row>
    <row r="79" spans="4:7" ht="12.75">
      <c r="D79" s="8"/>
      <c r="E79" s="12"/>
      <c r="F79" s="12"/>
      <c r="G79" s="12"/>
    </row>
    <row r="80" spans="4:7" ht="12.75">
      <c r="D80" s="8"/>
      <c r="E80" s="12"/>
      <c r="F80" s="12"/>
      <c r="G80" s="12"/>
    </row>
    <row r="81" spans="4:7" ht="12.75">
      <c r="D81" s="8"/>
      <c r="E81" s="12"/>
      <c r="F81" s="12"/>
      <c r="G81" s="12"/>
    </row>
    <row r="82" spans="4:7" ht="12.75">
      <c r="D82" s="8"/>
      <c r="E82" s="12"/>
      <c r="F82" s="12"/>
      <c r="G82" s="12"/>
    </row>
    <row r="83" spans="4:7" ht="12.75">
      <c r="D83" s="8"/>
      <c r="E83" s="12"/>
      <c r="F83" s="12"/>
      <c r="G83" s="12"/>
    </row>
    <row r="84" spans="4:7" ht="12.75">
      <c r="D84" s="8"/>
      <c r="E84" s="12"/>
      <c r="F84" s="12"/>
      <c r="G84" s="12"/>
    </row>
    <row r="85" spans="4:7" ht="12.75">
      <c r="D85" s="8"/>
      <c r="E85" s="12"/>
      <c r="F85" s="12"/>
      <c r="G85" s="12"/>
    </row>
    <row r="86" spans="4:7" ht="12.75">
      <c r="D86" s="8"/>
      <c r="E86" s="12"/>
      <c r="F86" s="12"/>
      <c r="G86" s="12"/>
    </row>
    <row r="87" spans="4:7" ht="12.75">
      <c r="D87" s="8"/>
      <c r="E87" s="12"/>
      <c r="F87" s="12"/>
      <c r="G87" s="12"/>
    </row>
    <row r="88" spans="4:7" ht="12.75">
      <c r="D88" s="8"/>
      <c r="E88" s="12"/>
      <c r="F88" s="12"/>
      <c r="G88" s="12"/>
    </row>
    <row r="89" spans="4:7" ht="12.75">
      <c r="D89" s="8"/>
      <c r="E89" s="12"/>
      <c r="F89" s="12"/>
      <c r="G89" s="12"/>
    </row>
    <row r="90" spans="4:7" ht="12.75">
      <c r="D90" s="8"/>
      <c r="E90" s="12"/>
      <c r="F90" s="12"/>
      <c r="G90" s="12"/>
    </row>
    <row r="91" spans="4:7" ht="12.75">
      <c r="D91" s="8"/>
      <c r="E91" s="12"/>
      <c r="F91" s="12"/>
      <c r="G91" s="12"/>
    </row>
    <row r="92" spans="4:7" ht="12.75">
      <c r="D92" s="8"/>
      <c r="E92" s="12"/>
      <c r="F92" s="12"/>
      <c r="G92" s="12"/>
    </row>
    <row r="93" spans="4:7" ht="12.75">
      <c r="D93" s="8"/>
      <c r="E93" s="12"/>
      <c r="F93" s="12"/>
      <c r="G93" s="12"/>
    </row>
    <row r="94" spans="4:7" ht="12.75">
      <c r="D94" s="8"/>
      <c r="E94" s="12"/>
      <c r="F94" s="12"/>
      <c r="G94" s="12"/>
    </row>
    <row r="95" spans="4:7" ht="12.75">
      <c r="D95" s="8"/>
      <c r="E95" s="12"/>
      <c r="F95" s="12"/>
      <c r="G95" s="12"/>
    </row>
    <row r="96" spans="4:7" ht="12.75">
      <c r="D96" s="8"/>
      <c r="E96" s="12"/>
      <c r="F96" s="12"/>
      <c r="G96" s="12"/>
    </row>
    <row r="97" spans="4:7" ht="12.75">
      <c r="D97" s="8"/>
      <c r="E97" s="12"/>
      <c r="F97" s="12"/>
      <c r="G97" s="12"/>
    </row>
    <row r="98" spans="4:7" ht="12.75">
      <c r="D98" s="8"/>
      <c r="E98" s="12"/>
      <c r="F98" s="12"/>
      <c r="G98" s="12"/>
    </row>
    <row r="99" spans="4:7" ht="12.75">
      <c r="D99" s="8"/>
      <c r="E99" s="12"/>
      <c r="F99" s="12"/>
      <c r="G99" s="12"/>
    </row>
    <row r="100" spans="4:7" ht="12.75">
      <c r="D100" s="8"/>
      <c r="E100" s="12"/>
      <c r="F100" s="12"/>
      <c r="G100" s="12"/>
    </row>
    <row r="101" spans="4:7" ht="12.75">
      <c r="D101" s="8"/>
      <c r="E101" s="12"/>
      <c r="F101" s="12"/>
      <c r="G101" s="12"/>
    </row>
    <row r="102" spans="4:7" ht="12.75">
      <c r="D102" s="8"/>
      <c r="E102" s="12"/>
      <c r="F102" s="12"/>
      <c r="G102" s="12"/>
    </row>
    <row r="103" spans="4:7" ht="12.75">
      <c r="D103" s="8"/>
      <c r="E103" s="12"/>
      <c r="F103" s="12"/>
      <c r="G103" s="12"/>
    </row>
    <row r="104" spans="4:7" ht="12.75">
      <c r="D104" s="8"/>
      <c r="E104" s="12"/>
      <c r="F104" s="12"/>
      <c r="G104" s="12"/>
    </row>
    <row r="105" spans="4:7" ht="12.75">
      <c r="D105" s="8"/>
      <c r="E105" s="12"/>
      <c r="F105" s="12"/>
      <c r="G105" s="12"/>
    </row>
    <row r="106" spans="4:7" ht="12.75">
      <c r="D106" s="8"/>
      <c r="E106" s="12"/>
      <c r="F106" s="12"/>
      <c r="G106" s="12"/>
    </row>
    <row r="107" spans="4:7" ht="12.75">
      <c r="D107" s="8"/>
      <c r="E107" s="12"/>
      <c r="F107" s="12"/>
      <c r="G107" s="12"/>
    </row>
    <row r="108" spans="4:7" ht="12.75">
      <c r="D108" s="8"/>
      <c r="E108" s="12"/>
      <c r="F108" s="12"/>
      <c r="G108" s="12"/>
    </row>
    <row r="109" spans="4:7" ht="12.75">
      <c r="D109" s="8"/>
      <c r="E109" s="12"/>
      <c r="F109" s="12"/>
      <c r="G109" s="12"/>
    </row>
    <row r="110" spans="4:7" ht="12.75">
      <c r="D110" s="8"/>
      <c r="E110" s="12"/>
      <c r="F110" s="12"/>
      <c r="G110" s="12"/>
    </row>
    <row r="111" spans="4:7" ht="12.75">
      <c r="D111" s="8"/>
      <c r="E111" s="12"/>
      <c r="F111" s="12"/>
      <c r="G111" s="12"/>
    </row>
    <row r="112" spans="4:7" ht="12.75">
      <c r="D112" s="8"/>
      <c r="E112" s="12"/>
      <c r="F112" s="12"/>
      <c r="G112" s="12"/>
    </row>
    <row r="113" spans="4:7" ht="12.75">
      <c r="D113" s="8"/>
      <c r="E113" s="12"/>
      <c r="F113" s="12"/>
      <c r="G113" s="12"/>
    </row>
    <row r="114" spans="4:7" ht="12.75">
      <c r="D114" s="8"/>
      <c r="E114" s="12"/>
      <c r="F114" s="12"/>
      <c r="G114" s="12"/>
    </row>
    <row r="115" spans="4:7" ht="12.75">
      <c r="D115" s="8"/>
      <c r="E115" s="12"/>
      <c r="F115" s="12"/>
      <c r="G115" s="12"/>
    </row>
    <row r="116" spans="4:7" ht="12.75">
      <c r="D116" s="8"/>
      <c r="E116" s="12"/>
      <c r="F116" s="12"/>
      <c r="G116" s="12"/>
    </row>
    <row r="117" spans="4:7" ht="12.75">
      <c r="D117" s="8"/>
      <c r="E117" s="12"/>
      <c r="F117" s="12"/>
      <c r="G117" s="12"/>
    </row>
    <row r="118" spans="4:7" ht="12.75">
      <c r="D118" s="8"/>
      <c r="E118" s="12"/>
      <c r="F118" s="12"/>
      <c r="G118" s="12"/>
    </row>
    <row r="119" spans="4:7" ht="12.75">
      <c r="D119" s="8"/>
      <c r="E119" s="12"/>
      <c r="F119" s="12"/>
      <c r="G119" s="12"/>
    </row>
    <row r="120" spans="4:7" ht="12.75">
      <c r="D120" s="8"/>
      <c r="E120" s="12"/>
      <c r="F120" s="12"/>
      <c r="G120" s="12"/>
    </row>
    <row r="121" spans="4:7" ht="12.75">
      <c r="D121" s="8"/>
      <c r="E121" s="12"/>
      <c r="F121" s="12"/>
      <c r="G121" s="12"/>
    </row>
    <row r="122" spans="4:7" ht="12.75">
      <c r="D122" s="8"/>
      <c r="E122" s="12"/>
      <c r="F122" s="12"/>
      <c r="G122" s="12"/>
    </row>
    <row r="123" spans="4:7" ht="12.75">
      <c r="D123" s="8"/>
      <c r="E123" s="12"/>
      <c r="F123" s="12"/>
      <c r="G123" s="12"/>
    </row>
    <row r="124" spans="4:7" ht="12.75">
      <c r="D124" s="8"/>
      <c r="E124" s="12"/>
      <c r="F124" s="12"/>
      <c r="G124" s="12"/>
    </row>
    <row r="125" spans="4:7" ht="12.75">
      <c r="D125" s="8"/>
      <c r="E125" s="12"/>
      <c r="F125" s="12"/>
      <c r="G125" s="12"/>
    </row>
    <row r="126" spans="4:7" ht="12.75">
      <c r="D126" s="8"/>
      <c r="E126" s="12"/>
      <c r="F126" s="12"/>
      <c r="G126" s="12"/>
    </row>
    <row r="127" spans="4:7" ht="12.75">
      <c r="D127" s="8"/>
      <c r="E127" s="12"/>
      <c r="F127" s="12"/>
      <c r="G127" s="12"/>
    </row>
    <row r="128" spans="4:7" ht="12.75">
      <c r="D128" s="8"/>
      <c r="E128" s="12"/>
      <c r="F128" s="12"/>
      <c r="G128" s="12"/>
    </row>
    <row r="129" spans="4:7" ht="12.75">
      <c r="D129" s="8"/>
      <c r="E129" s="12"/>
      <c r="F129" s="12"/>
      <c r="G129" s="12"/>
    </row>
    <row r="130" spans="4:7" ht="12.75">
      <c r="D130" s="8"/>
      <c r="E130" s="12"/>
      <c r="F130" s="12"/>
      <c r="G130" s="12"/>
    </row>
    <row r="131" spans="4:7" ht="12.75">
      <c r="D131" s="8"/>
      <c r="E131" s="12"/>
      <c r="F131" s="12"/>
      <c r="G131" s="12"/>
    </row>
    <row r="132" spans="4:7" ht="12.75">
      <c r="D132" s="8"/>
      <c r="E132" s="12"/>
      <c r="F132" s="12"/>
      <c r="G132" s="12"/>
    </row>
    <row r="133" spans="4:7" ht="12.75">
      <c r="D133" s="8"/>
      <c r="E133" s="12"/>
      <c r="F133" s="12"/>
      <c r="G133" s="12"/>
    </row>
    <row r="134" spans="4:7" ht="12.75">
      <c r="D134" s="8"/>
      <c r="E134" s="12"/>
      <c r="F134" s="12"/>
      <c r="G134" s="12"/>
    </row>
    <row r="135" spans="4:7" ht="12.75">
      <c r="D135" s="8"/>
      <c r="E135" s="12"/>
      <c r="F135" s="12"/>
      <c r="G135" s="12"/>
    </row>
    <row r="136" spans="4:7" ht="12.75">
      <c r="D136" s="8"/>
      <c r="E136" s="12"/>
      <c r="F136" s="12"/>
      <c r="G136" s="12"/>
    </row>
    <row r="137" spans="4:7" ht="12.75">
      <c r="D137" s="8"/>
      <c r="E137" s="12"/>
      <c r="F137" s="12"/>
      <c r="G137" s="12"/>
    </row>
    <row r="138" spans="4:7" ht="12.75">
      <c r="D138" s="8"/>
      <c r="E138" s="12"/>
      <c r="F138" s="12"/>
      <c r="G138" s="12"/>
    </row>
    <row r="139" spans="4:7" ht="12.75">
      <c r="D139" s="8"/>
      <c r="E139" s="12"/>
      <c r="F139" s="12"/>
      <c r="G139" s="12"/>
    </row>
    <row r="140" spans="4:7" ht="12.75">
      <c r="D140" s="8"/>
      <c r="E140" s="12"/>
      <c r="F140" s="12"/>
      <c r="G140" s="12"/>
    </row>
    <row r="141" spans="4:7" ht="12.75">
      <c r="D141" s="8"/>
      <c r="E141" s="12"/>
      <c r="F141" s="12"/>
      <c r="G141" s="12"/>
    </row>
    <row r="142" spans="4:7" ht="12.75">
      <c r="D142" s="8"/>
      <c r="E142" s="12"/>
      <c r="F142" s="12"/>
      <c r="G142" s="12"/>
    </row>
    <row r="143" spans="4:7" ht="12.75">
      <c r="D143" s="8"/>
      <c r="E143" s="12"/>
      <c r="F143" s="12"/>
      <c r="G143" s="12"/>
    </row>
    <row r="144" spans="4:7" ht="12.75">
      <c r="D144" s="8"/>
      <c r="E144" s="12"/>
      <c r="F144" s="12"/>
      <c r="G144" s="12"/>
    </row>
    <row r="145" spans="4:7" ht="12.75">
      <c r="D145" s="8"/>
      <c r="E145" s="12"/>
      <c r="F145" s="12"/>
      <c r="G145" s="12"/>
    </row>
    <row r="146" spans="4:7" ht="12.75">
      <c r="D146" s="8"/>
      <c r="E146" s="12"/>
      <c r="F146" s="12"/>
      <c r="G146" s="12"/>
    </row>
    <row r="147" spans="4:7" ht="12.75">
      <c r="D147" s="8"/>
      <c r="E147" s="12"/>
      <c r="F147" s="12"/>
      <c r="G147" s="12"/>
    </row>
    <row r="148" spans="4:7" ht="12.75">
      <c r="D148" s="8"/>
      <c r="E148" s="12"/>
      <c r="F148" s="12"/>
      <c r="G148" s="12"/>
    </row>
    <row r="149" spans="4:7" ht="12.75">
      <c r="D149" s="8"/>
      <c r="E149" s="12"/>
      <c r="F149" s="12"/>
      <c r="G149" s="12"/>
    </row>
    <row r="150" spans="4:7" ht="12.75">
      <c r="D150" s="8"/>
      <c r="E150" s="12"/>
      <c r="F150" s="12"/>
      <c r="G150" s="12"/>
    </row>
    <row r="151" spans="4:7" ht="12.75">
      <c r="D151" s="8"/>
      <c r="E151" s="12"/>
      <c r="F151" s="12"/>
      <c r="G151" s="12"/>
    </row>
    <row r="152" spans="4:7" ht="12.75">
      <c r="D152" s="8"/>
      <c r="E152" s="12"/>
      <c r="F152" s="12"/>
      <c r="G152" s="12"/>
    </row>
    <row r="153" spans="4:7" ht="12.75">
      <c r="D153" s="8"/>
      <c r="E153" s="12"/>
      <c r="F153" s="12"/>
      <c r="G153" s="12"/>
    </row>
    <row r="154" spans="4:7" ht="12.75">
      <c r="D154" s="8"/>
      <c r="E154" s="12"/>
      <c r="F154" s="12"/>
      <c r="G154" s="12"/>
    </row>
    <row r="155" spans="4:7" ht="12.75">
      <c r="D155" s="8"/>
      <c r="E155" s="12"/>
      <c r="F155" s="12"/>
      <c r="G155" s="12"/>
    </row>
    <row r="156" spans="4:7" ht="12.75">
      <c r="D156" s="8"/>
      <c r="E156" s="12"/>
      <c r="F156" s="12"/>
      <c r="G156" s="12"/>
    </row>
    <row r="157" spans="4:7" ht="12.75">
      <c r="D157" s="8"/>
      <c r="E157" s="12"/>
      <c r="F157" s="12"/>
      <c r="G157" s="12"/>
    </row>
    <row r="158" spans="4:7" ht="12.75">
      <c r="D158" s="8"/>
      <c r="E158" s="12"/>
      <c r="F158" s="12"/>
      <c r="G158" s="12"/>
    </row>
    <row r="159" spans="4:7" ht="12.75">
      <c r="D159" s="8"/>
      <c r="E159" s="12"/>
      <c r="F159" s="12"/>
      <c r="G159" s="12"/>
    </row>
    <row r="160" spans="4:7" ht="12.75">
      <c r="D160" s="8"/>
      <c r="E160" s="12"/>
      <c r="F160" s="12"/>
      <c r="G160" s="12"/>
    </row>
    <row r="161" spans="4:7" ht="12.75">
      <c r="D161" s="8"/>
      <c r="E161" s="12"/>
      <c r="F161" s="12"/>
      <c r="G161" s="12"/>
    </row>
    <row r="162" spans="4:7" ht="12.75">
      <c r="D162" s="8"/>
      <c r="E162" s="12"/>
      <c r="F162" s="12"/>
      <c r="G162" s="12"/>
    </row>
    <row r="163" spans="4:7" ht="12.75">
      <c r="D163" s="8"/>
      <c r="E163" s="12"/>
      <c r="F163" s="12"/>
      <c r="G163" s="12"/>
    </row>
    <row r="164" spans="4:7" ht="12.75">
      <c r="D164" s="8"/>
      <c r="E164" s="12"/>
      <c r="F164" s="12"/>
      <c r="G164" s="12"/>
    </row>
    <row r="165" spans="4:7" ht="12.75">
      <c r="D165" s="8"/>
      <c r="E165" s="12"/>
      <c r="F165" s="12"/>
      <c r="G165" s="12"/>
    </row>
    <row r="166" spans="4:7" ht="12.75">
      <c r="D166" s="8"/>
      <c r="E166" s="12"/>
      <c r="F166" s="12"/>
      <c r="G166" s="12"/>
    </row>
    <row r="167" spans="4:7" ht="12.75">
      <c r="D167" s="8"/>
      <c r="E167" s="12"/>
      <c r="F167" s="12"/>
      <c r="G167" s="12"/>
    </row>
    <row r="168" spans="4:7" ht="12.75">
      <c r="D168" s="8"/>
      <c r="E168" s="12"/>
      <c r="F168" s="12"/>
      <c r="G168" s="12"/>
    </row>
    <row r="169" spans="4:7" ht="12.75">
      <c r="D169" s="8"/>
      <c r="E169" s="12"/>
      <c r="F169" s="12"/>
      <c r="G169" s="12"/>
    </row>
    <row r="170" spans="4:7" ht="12.75">
      <c r="D170" s="8"/>
      <c r="E170" s="12"/>
      <c r="F170" s="12"/>
      <c r="G170" s="12"/>
    </row>
    <row r="171" spans="4:7" ht="12.75">
      <c r="D171" s="8"/>
      <c r="E171" s="12"/>
      <c r="F171" s="12"/>
      <c r="G171" s="12"/>
    </row>
    <row r="172" spans="4:7" ht="12.75">
      <c r="D172" s="8"/>
      <c r="E172" s="12"/>
      <c r="F172" s="12"/>
      <c r="G172" s="12"/>
    </row>
    <row r="173" spans="4:7" ht="12.75">
      <c r="D173" s="8"/>
      <c r="E173" s="12"/>
      <c r="F173" s="12"/>
      <c r="G173" s="12"/>
    </row>
    <row r="174" spans="4:7" ht="12.75">
      <c r="D174" s="8"/>
      <c r="E174" s="12"/>
      <c r="F174" s="12"/>
      <c r="G174" s="12"/>
    </row>
    <row r="175" spans="4:7" ht="12.75">
      <c r="D175" s="8"/>
      <c r="E175" s="12"/>
      <c r="F175" s="12"/>
      <c r="G175" s="12"/>
    </row>
    <row r="176" spans="4:7" ht="12.75">
      <c r="D176" s="8"/>
      <c r="E176" s="12"/>
      <c r="F176" s="12"/>
      <c r="G176" s="12"/>
    </row>
    <row r="177" spans="4:7" ht="12.75">
      <c r="D177" s="8"/>
      <c r="E177" s="12"/>
      <c r="F177" s="12"/>
      <c r="G177" s="12"/>
    </row>
    <row r="178" spans="4:7" ht="12.75">
      <c r="D178" s="8"/>
      <c r="E178" s="12"/>
      <c r="F178" s="12"/>
      <c r="G178" s="12"/>
    </row>
    <row r="179" spans="4:7" ht="12.75">
      <c r="D179" s="8"/>
      <c r="E179" s="12"/>
      <c r="F179" s="12"/>
      <c r="G179" s="12"/>
    </row>
    <row r="180" spans="4:7" ht="12.75">
      <c r="D180" s="8"/>
      <c r="E180" s="12"/>
      <c r="F180" s="12"/>
      <c r="G180" s="12"/>
    </row>
    <row r="181" spans="4:7" ht="12.75">
      <c r="D181" s="8"/>
      <c r="E181" s="12"/>
      <c r="F181" s="12"/>
      <c r="G181" s="12"/>
    </row>
    <row r="182" spans="4:7" ht="12.75">
      <c r="D182" s="8"/>
      <c r="E182" s="12"/>
      <c r="F182" s="12"/>
      <c r="G182" s="12"/>
    </row>
    <row r="183" spans="4:7" ht="12.75">
      <c r="D183" s="8"/>
      <c r="E183" s="12"/>
      <c r="F183" s="12"/>
      <c r="G183" s="12"/>
    </row>
    <row r="184" spans="4:7" ht="12.75">
      <c r="D184" s="8"/>
      <c r="E184" s="12"/>
      <c r="F184" s="12"/>
      <c r="G184" s="12"/>
    </row>
    <row r="185" spans="4:7" ht="12.75">
      <c r="D185" s="8"/>
      <c r="E185" s="12"/>
      <c r="F185" s="12"/>
      <c r="G185" s="12"/>
    </row>
    <row r="186" spans="4:7" ht="12.75">
      <c r="D186" s="8"/>
      <c r="E186" s="12"/>
      <c r="F186" s="12"/>
      <c r="G186" s="12"/>
    </row>
    <row r="187" spans="4:7" ht="12.75">
      <c r="D187" s="8"/>
      <c r="E187" s="12"/>
      <c r="F187" s="12"/>
      <c r="G187" s="12"/>
    </row>
    <row r="188" spans="4:7" ht="12.75">
      <c r="D188" s="8"/>
      <c r="E188" s="12"/>
      <c r="F188" s="12"/>
      <c r="G188" s="12"/>
    </row>
    <row r="189" spans="4:7" ht="12.75">
      <c r="D189" s="8"/>
      <c r="E189" s="12"/>
      <c r="F189" s="12"/>
      <c r="G189" s="12"/>
    </row>
    <row r="190" spans="4:7" ht="12.75">
      <c r="D190" s="8"/>
      <c r="E190" s="12"/>
      <c r="F190" s="12"/>
      <c r="G190" s="12"/>
    </row>
    <row r="191" spans="4:7" ht="12.75">
      <c r="D191" s="8"/>
      <c r="E191" s="12"/>
      <c r="F191" s="12"/>
      <c r="G191" s="12"/>
    </row>
    <row r="192" spans="4:7" ht="12.75">
      <c r="D192" s="8"/>
      <c r="E192" s="12"/>
      <c r="F192" s="12"/>
      <c r="G192" s="12"/>
    </row>
    <row r="193" spans="4:7" ht="12.75">
      <c r="D193" s="8"/>
      <c r="E193" s="12"/>
      <c r="F193" s="12"/>
      <c r="G193" s="12"/>
    </row>
    <row r="194" spans="4:7" ht="12.75">
      <c r="D194" s="8"/>
      <c r="E194" s="12"/>
      <c r="F194" s="12"/>
      <c r="G194" s="12"/>
    </row>
    <row r="195" spans="4:7" ht="12.75">
      <c r="D195" s="8"/>
      <c r="E195" s="12"/>
      <c r="F195" s="12"/>
      <c r="G195" s="12"/>
    </row>
    <row r="196" spans="4:7" ht="12.75">
      <c r="D196" s="8"/>
      <c r="E196" s="12"/>
      <c r="F196" s="12"/>
      <c r="G196" s="12"/>
    </row>
    <row r="197" spans="4:7" ht="12.75">
      <c r="D197" s="8"/>
      <c r="E197" s="12"/>
      <c r="F197" s="12"/>
      <c r="G197" s="12"/>
    </row>
    <row r="198" spans="4:7" ht="12.75">
      <c r="D198" s="8"/>
      <c r="E198" s="12"/>
      <c r="F198" s="12"/>
      <c r="G198" s="12"/>
    </row>
    <row r="199" spans="4:7" ht="12.75">
      <c r="D199" s="8"/>
      <c r="E199" s="12"/>
      <c r="F199" s="12"/>
      <c r="G199" s="12"/>
    </row>
    <row r="200" spans="4:7" ht="12.75">
      <c r="D200" s="8"/>
      <c r="E200" s="12"/>
      <c r="F200" s="12"/>
      <c r="G200" s="12"/>
    </row>
    <row r="201" spans="4:7" ht="12.75">
      <c r="D201" s="8"/>
      <c r="E201" s="12"/>
      <c r="F201" s="12"/>
      <c r="G201" s="12"/>
    </row>
    <row r="202" spans="4:7" ht="12.75">
      <c r="D202" s="8"/>
      <c r="E202" s="12"/>
      <c r="F202" s="12"/>
      <c r="G202" s="12"/>
    </row>
    <row r="203" spans="4:7" ht="12.75">
      <c r="D203" s="8"/>
      <c r="E203" s="12"/>
      <c r="F203" s="12"/>
      <c r="G203" s="12"/>
    </row>
    <row r="204" spans="4:7" ht="12.75">
      <c r="D204" s="8"/>
      <c r="E204" s="12"/>
      <c r="F204" s="12"/>
      <c r="G204" s="12"/>
    </row>
    <row r="205" spans="4:7" ht="12.75">
      <c r="D205" s="8"/>
      <c r="E205" s="12"/>
      <c r="F205" s="12"/>
      <c r="G205" s="12"/>
    </row>
    <row r="206" spans="4:7" ht="12.75">
      <c r="D206" s="8"/>
      <c r="E206" s="12"/>
      <c r="F206" s="12"/>
      <c r="G206" s="12"/>
    </row>
    <row r="207" spans="4:7" ht="12.75">
      <c r="D207" s="8"/>
      <c r="E207" s="12"/>
      <c r="F207" s="12"/>
      <c r="G207" s="12"/>
    </row>
    <row r="208" spans="4:7" ht="12.75">
      <c r="D208" s="8"/>
      <c r="E208" s="12"/>
      <c r="F208" s="12"/>
      <c r="G208" s="12"/>
    </row>
    <row r="209" spans="4:7" ht="12.75">
      <c r="D209" s="8"/>
      <c r="E209" s="12"/>
      <c r="F209" s="12"/>
      <c r="G209" s="12"/>
    </row>
    <row r="210" spans="4:7" ht="12.75">
      <c r="D210" s="8"/>
      <c r="E210" s="12"/>
      <c r="F210" s="12"/>
      <c r="G210" s="12"/>
    </row>
    <row r="211" spans="4:7" ht="12.75">
      <c r="D211" s="8"/>
      <c r="E211" s="12"/>
      <c r="F211" s="12"/>
      <c r="G211" s="12"/>
    </row>
    <row r="212" spans="4:7" ht="12.75">
      <c r="D212" s="8"/>
      <c r="E212" s="12"/>
      <c r="F212" s="12"/>
      <c r="G212" s="12"/>
    </row>
    <row r="213" spans="4:7" ht="12.75">
      <c r="D213" s="8"/>
      <c r="E213" s="12"/>
      <c r="F213" s="12"/>
      <c r="G213" s="12"/>
    </row>
    <row r="214" spans="4:7" ht="12.75">
      <c r="D214" s="8"/>
      <c r="E214" s="12"/>
      <c r="F214" s="12"/>
      <c r="G214" s="12"/>
    </row>
    <row r="215" spans="4:7" ht="12.75">
      <c r="D215" s="8"/>
      <c r="E215" s="12"/>
      <c r="F215" s="12"/>
      <c r="G215" s="12"/>
    </row>
    <row r="216" spans="4:7" ht="12.75">
      <c r="D216" s="8"/>
      <c r="E216" s="12"/>
      <c r="F216" s="12"/>
      <c r="G216" s="12"/>
    </row>
    <row r="217" spans="4:7" ht="12.75">
      <c r="D217" s="8"/>
      <c r="E217" s="12"/>
      <c r="F217" s="12"/>
      <c r="G217" s="12"/>
    </row>
    <row r="218" spans="4:7" ht="12.75">
      <c r="D218" s="8"/>
      <c r="E218" s="12"/>
      <c r="F218" s="12"/>
      <c r="G218" s="12"/>
    </row>
    <row r="219" spans="4:7" ht="12.75">
      <c r="D219" s="8"/>
      <c r="E219" s="12"/>
      <c r="F219" s="12"/>
      <c r="G219" s="12"/>
    </row>
    <row r="220" spans="4:7" ht="12.75">
      <c r="D220" s="8"/>
      <c r="E220" s="12"/>
      <c r="F220" s="12"/>
      <c r="G220" s="12"/>
    </row>
    <row r="221" spans="4:7" ht="12.75">
      <c r="D221" s="8"/>
      <c r="E221" s="12"/>
      <c r="F221" s="12"/>
      <c r="G221" s="12"/>
    </row>
    <row r="222" spans="4:7" ht="12.75">
      <c r="D222" s="8"/>
      <c r="E222" s="12"/>
      <c r="F222" s="12"/>
      <c r="G222" s="12"/>
    </row>
    <row r="223" spans="4:7" ht="12.75">
      <c r="D223" s="8"/>
      <c r="E223" s="12"/>
      <c r="F223" s="12"/>
      <c r="G223" s="12"/>
    </row>
    <row r="224" spans="4:7" ht="12.75">
      <c r="D224" s="8"/>
      <c r="E224" s="12"/>
      <c r="F224" s="12"/>
      <c r="G224" s="12"/>
    </row>
    <row r="225" spans="4:7" ht="12.75">
      <c r="D225" s="8"/>
      <c r="E225" s="12"/>
      <c r="F225" s="12"/>
      <c r="G225" s="12"/>
    </row>
    <row r="226" spans="4:7" ht="12.75">
      <c r="D226" s="8"/>
      <c r="E226" s="12"/>
      <c r="F226" s="12"/>
      <c r="G226" s="12"/>
    </row>
    <row r="227" spans="4:7" ht="12.75">
      <c r="D227" s="8"/>
      <c r="E227" s="12"/>
      <c r="F227" s="12"/>
      <c r="G227" s="12"/>
    </row>
    <row r="228" spans="4:7" ht="12.75">
      <c r="D228" s="8"/>
      <c r="E228" s="12"/>
      <c r="F228" s="12"/>
      <c r="G228" s="12"/>
    </row>
    <row r="229" spans="4:7" ht="12.75">
      <c r="D229" s="8"/>
      <c r="E229" s="12"/>
      <c r="F229" s="12"/>
      <c r="G229" s="12"/>
    </row>
    <row r="230" spans="4:7" ht="12.75">
      <c r="D230" s="8"/>
      <c r="E230" s="12"/>
      <c r="F230" s="12"/>
      <c r="G230" s="12"/>
    </row>
    <row r="231" spans="4:7" ht="12.75">
      <c r="D231" s="8"/>
      <c r="E231" s="12"/>
      <c r="F231" s="12"/>
      <c r="G231" s="12"/>
    </row>
    <row r="232" spans="4:7" ht="12.75">
      <c r="D232" s="8"/>
      <c r="E232" s="12"/>
      <c r="F232" s="12"/>
      <c r="G232" s="12"/>
    </row>
    <row r="233" spans="4:7" ht="12.75">
      <c r="D233" s="8"/>
      <c r="E233" s="12"/>
      <c r="F233" s="12"/>
      <c r="G233" s="12"/>
    </row>
    <row r="234" spans="4:7" ht="12.75">
      <c r="D234" s="8"/>
      <c r="E234" s="12"/>
      <c r="F234" s="12"/>
      <c r="G234" s="12"/>
    </row>
    <row r="235" spans="4:7" ht="12.75">
      <c r="D235" s="8"/>
      <c r="E235" s="12"/>
      <c r="F235" s="12"/>
      <c r="G235" s="12"/>
    </row>
    <row r="236" spans="4:7" ht="12.75">
      <c r="D236" s="8"/>
      <c r="E236" s="12"/>
      <c r="F236" s="12"/>
      <c r="G236" s="12"/>
    </row>
    <row r="237" spans="4:7" ht="12.75">
      <c r="D237" s="8"/>
      <c r="E237" s="12"/>
      <c r="F237" s="12"/>
      <c r="G237" s="12"/>
    </row>
    <row r="238" spans="4:7" ht="12.75">
      <c r="D238" s="8"/>
      <c r="E238" s="12"/>
      <c r="F238" s="12"/>
      <c r="G238" s="12"/>
    </row>
    <row r="239" spans="4:7" ht="12.75">
      <c r="D239" s="8"/>
      <c r="E239" s="12"/>
      <c r="F239" s="12"/>
      <c r="G239" s="12"/>
    </row>
    <row r="240" spans="4:7" ht="12.75">
      <c r="D240" s="8"/>
      <c r="E240" s="12"/>
      <c r="F240" s="12"/>
      <c r="G240" s="12"/>
    </row>
    <row r="241" spans="4:7" ht="12.75">
      <c r="D241" s="8"/>
      <c r="E241" s="12"/>
      <c r="F241" s="12"/>
      <c r="G241" s="12"/>
    </row>
    <row r="242" spans="4:7" ht="12.75">
      <c r="D242" s="8"/>
      <c r="E242" s="12"/>
      <c r="F242" s="12"/>
      <c r="G242" s="12"/>
    </row>
    <row r="243" spans="4:7" ht="12.75">
      <c r="D243" s="8"/>
      <c r="E243" s="12"/>
      <c r="F243" s="12"/>
      <c r="G243" s="12"/>
    </row>
    <row r="244" spans="4:7" ht="12.75">
      <c r="D244" s="8"/>
      <c r="E244" s="12"/>
      <c r="F244" s="12"/>
      <c r="G244" s="12"/>
    </row>
    <row r="245" spans="4:7" ht="12.75">
      <c r="D245" s="8"/>
      <c r="E245" s="12"/>
      <c r="F245" s="12"/>
      <c r="G245" s="12"/>
    </row>
    <row r="246" spans="4:7" ht="12.75">
      <c r="D246" s="8"/>
      <c r="E246" s="12"/>
      <c r="F246" s="12"/>
      <c r="G246" s="12"/>
    </row>
    <row r="247" spans="4:7" ht="12.75">
      <c r="D247" s="8"/>
      <c r="E247" s="12"/>
      <c r="F247" s="12"/>
      <c r="G247" s="12"/>
    </row>
    <row r="248" spans="4:7" ht="12.75">
      <c r="D248" s="8"/>
      <c r="E248" s="12"/>
      <c r="F248" s="12"/>
      <c r="G248" s="12"/>
    </row>
    <row r="249" spans="4:7" ht="12.75">
      <c r="D249" s="8"/>
      <c r="E249" s="12"/>
      <c r="F249" s="12"/>
      <c r="G249" s="12"/>
    </row>
    <row r="250" spans="4:7" ht="12.75">
      <c r="D250" s="8"/>
      <c r="E250" s="12"/>
      <c r="F250" s="12"/>
      <c r="G250" s="12"/>
    </row>
    <row r="251" spans="4:7" ht="12.75">
      <c r="D251" s="8"/>
      <c r="E251" s="12"/>
      <c r="F251" s="12"/>
      <c r="G251" s="12"/>
    </row>
    <row r="252" spans="4:7" ht="12.75">
      <c r="D252" s="8"/>
      <c r="E252" s="12"/>
      <c r="F252" s="12"/>
      <c r="G252" s="12"/>
    </row>
    <row r="253" spans="4:7" ht="12.75">
      <c r="D253" s="8"/>
      <c r="E253" s="12"/>
      <c r="F253" s="12"/>
      <c r="G253" s="12"/>
    </row>
    <row r="254" spans="4:7" ht="12.75">
      <c r="D254" s="8"/>
      <c r="E254" s="12"/>
      <c r="F254" s="12"/>
      <c r="G254" s="12"/>
    </row>
    <row r="255" spans="4:7" ht="12.75">
      <c r="D255" s="8"/>
      <c r="E255" s="12"/>
      <c r="F255" s="12"/>
      <c r="G255" s="12"/>
    </row>
    <row r="256" spans="4:7" ht="12.75">
      <c r="D256" s="8"/>
      <c r="E256" s="12"/>
      <c r="F256" s="12"/>
      <c r="G256" s="12"/>
    </row>
    <row r="257" spans="4:7" ht="12.75">
      <c r="D257" s="8"/>
      <c r="E257" s="12"/>
      <c r="F257" s="12"/>
      <c r="G257" s="12"/>
    </row>
    <row r="258" spans="4:7" ht="12.75">
      <c r="D258" s="8"/>
      <c r="E258" s="12"/>
      <c r="F258" s="12"/>
      <c r="G258" s="12"/>
    </row>
    <row r="259" spans="4:7" ht="12.75">
      <c r="D259" s="8"/>
      <c r="E259" s="12"/>
      <c r="F259" s="12"/>
      <c r="G259" s="12"/>
    </row>
    <row r="260" spans="4:7" ht="12.75">
      <c r="D260" s="8"/>
      <c r="E260" s="12"/>
      <c r="F260" s="12"/>
      <c r="G260" s="12"/>
    </row>
    <row r="261" spans="4:7" ht="12.75">
      <c r="D261" s="8"/>
      <c r="E261" s="12"/>
      <c r="F261" s="12"/>
      <c r="G261" s="12"/>
    </row>
    <row r="262" spans="4:7" ht="12.75">
      <c r="D262" s="8"/>
      <c r="E262" s="12"/>
      <c r="F262" s="12"/>
      <c r="G262" s="12"/>
    </row>
    <row r="263" spans="4:7" ht="12.75">
      <c r="D263" s="8"/>
      <c r="E263" s="12"/>
      <c r="F263" s="12"/>
      <c r="G263" s="12"/>
    </row>
    <row r="264" spans="4:7" ht="12.75">
      <c r="D264" s="8"/>
      <c r="E264" s="12"/>
      <c r="F264" s="12"/>
      <c r="G264" s="12"/>
    </row>
    <row r="265" spans="4:7" ht="12.75">
      <c r="D265" s="8"/>
      <c r="E265" s="12"/>
      <c r="F265" s="12"/>
      <c r="G265" s="12"/>
    </row>
    <row r="266" spans="4:7" ht="12.75">
      <c r="D266" s="8"/>
      <c r="E266" s="12"/>
      <c r="F266" s="12"/>
      <c r="G266" s="12"/>
    </row>
    <row r="267" spans="4:7" ht="12.75">
      <c r="D267" s="8"/>
      <c r="E267" s="12"/>
      <c r="F267" s="12"/>
      <c r="G267" s="12"/>
    </row>
    <row r="268" spans="4:7" ht="12.75">
      <c r="D268" s="8"/>
      <c r="E268" s="12"/>
      <c r="F268" s="12"/>
      <c r="G268" s="12"/>
    </row>
    <row r="269" spans="4:7" ht="12.75">
      <c r="D269" s="8"/>
      <c r="E269" s="12"/>
      <c r="F269" s="12"/>
      <c r="G269" s="12"/>
    </row>
    <row r="270" spans="4:7" ht="12.75">
      <c r="D270" s="8"/>
      <c r="E270" s="12"/>
      <c r="F270" s="12"/>
      <c r="G270" s="12"/>
    </row>
    <row r="271" spans="4:7" ht="12.75">
      <c r="D271" s="8"/>
      <c r="E271" s="12"/>
      <c r="F271" s="12"/>
      <c r="G271" s="12"/>
    </row>
    <row r="272" spans="4:7" ht="12.75">
      <c r="D272" s="8"/>
      <c r="E272" s="12"/>
      <c r="F272" s="12"/>
      <c r="G272" s="12"/>
    </row>
    <row r="273" spans="4:7" ht="12.75">
      <c r="D273" s="8"/>
      <c r="E273" s="12"/>
      <c r="F273" s="12"/>
      <c r="G273" s="12"/>
    </row>
    <row r="274" spans="4:7" ht="12.75">
      <c r="D274" s="8"/>
      <c r="E274" s="12"/>
      <c r="F274" s="12"/>
      <c r="G274" s="12"/>
    </row>
    <row r="275" spans="4:7" ht="12.75">
      <c r="D275" s="8"/>
      <c r="E275" s="12"/>
      <c r="F275" s="12"/>
      <c r="G275" s="12"/>
    </row>
    <row r="276" spans="4:7" ht="12.75">
      <c r="D276" s="8"/>
      <c r="E276" s="12"/>
      <c r="F276" s="12"/>
      <c r="G276" s="12"/>
    </row>
    <row r="277" spans="4:7" ht="12.75">
      <c r="D277" s="8"/>
      <c r="E277" s="12"/>
      <c r="F277" s="12"/>
      <c r="G277" s="12"/>
    </row>
    <row r="278" spans="4:7" ht="12.75">
      <c r="D278" s="8"/>
      <c r="E278" s="12"/>
      <c r="F278" s="12"/>
      <c r="G278" s="12"/>
    </row>
    <row r="279" spans="4:7" ht="12.75">
      <c r="D279" s="8"/>
      <c r="E279" s="12"/>
      <c r="F279" s="12"/>
      <c r="G279" s="12"/>
    </row>
    <row r="280" spans="4:7" ht="12.75">
      <c r="D280" s="8"/>
      <c r="E280" s="12"/>
      <c r="F280" s="12"/>
      <c r="G280" s="12"/>
    </row>
    <row r="281" spans="4:7" ht="12.75">
      <c r="D281" s="8"/>
      <c r="E281" s="12"/>
      <c r="F281" s="12"/>
      <c r="G281" s="12"/>
    </row>
    <row r="282" spans="4:7" ht="12.75">
      <c r="D282" s="8"/>
      <c r="E282" s="12"/>
      <c r="F282" s="12"/>
      <c r="G282" s="12"/>
    </row>
    <row r="283" spans="4:7" ht="12.75">
      <c r="D283" s="8"/>
      <c r="E283" s="12"/>
      <c r="F283" s="12"/>
      <c r="G283" s="12"/>
    </row>
    <row r="284" spans="4:7" ht="12.75">
      <c r="D284" s="8"/>
      <c r="E284" s="12"/>
      <c r="F284" s="12"/>
      <c r="G284" s="12"/>
    </row>
    <row r="285" spans="4:7" ht="12.75">
      <c r="D285" s="8"/>
      <c r="E285" s="12"/>
      <c r="F285" s="12"/>
      <c r="G285" s="12"/>
    </row>
    <row r="286" spans="4:7" ht="12.75">
      <c r="D286" s="8"/>
      <c r="E286" s="12"/>
      <c r="F286" s="12"/>
      <c r="G286" s="12"/>
    </row>
    <row r="287" spans="4:7" ht="12.75">
      <c r="D287" s="8"/>
      <c r="E287" s="12"/>
      <c r="F287" s="12"/>
      <c r="G287" s="12"/>
    </row>
    <row r="288" spans="4:7" ht="12.75">
      <c r="D288" s="8"/>
      <c r="E288" s="12"/>
      <c r="F288" s="12"/>
      <c r="G288" s="12"/>
    </row>
    <row r="289" spans="4:7" ht="12.75">
      <c r="D289" s="8"/>
      <c r="E289" s="12"/>
      <c r="F289" s="12"/>
      <c r="G289" s="12"/>
    </row>
    <row r="290" spans="4:7" ht="12.75">
      <c r="D290" s="8"/>
      <c r="E290" s="12"/>
      <c r="F290" s="12"/>
      <c r="G290" s="12"/>
    </row>
    <row r="291" spans="4:7" ht="12.75">
      <c r="D291" s="8"/>
      <c r="E291" s="12"/>
      <c r="F291" s="12"/>
      <c r="G291" s="12"/>
    </row>
    <row r="292" spans="4:7" ht="12.75">
      <c r="D292" s="8"/>
      <c r="E292" s="12"/>
      <c r="F292" s="12"/>
      <c r="G292" s="12"/>
    </row>
    <row r="293" spans="4:7" ht="12.75">
      <c r="D293" s="8"/>
      <c r="E293" s="12"/>
      <c r="F293" s="12"/>
      <c r="G293" s="12"/>
    </row>
    <row r="294" spans="4:7" ht="12.75">
      <c r="D294" s="8"/>
      <c r="E294" s="12"/>
      <c r="F294" s="12"/>
      <c r="G294" s="12"/>
    </row>
    <row r="295" spans="4:7" ht="12.75">
      <c r="D295" s="8"/>
      <c r="E295" s="12"/>
      <c r="F295" s="12"/>
      <c r="G295" s="12"/>
    </row>
    <row r="296" spans="4:7" ht="12.75">
      <c r="D296" s="8"/>
      <c r="E296" s="12"/>
      <c r="F296" s="12"/>
      <c r="G296" s="12"/>
    </row>
    <row r="297" spans="4:7" ht="12.75">
      <c r="D297" s="8"/>
      <c r="E297" s="12"/>
      <c r="F297" s="12"/>
      <c r="G297" s="12"/>
    </row>
    <row r="298" spans="4:7" ht="12.75">
      <c r="D298" s="8"/>
      <c r="E298" s="12"/>
      <c r="F298" s="12"/>
      <c r="G298" s="12"/>
    </row>
    <row r="299" spans="4:7" ht="12.75">
      <c r="D299" s="8"/>
      <c r="E299" s="12"/>
      <c r="F299" s="12"/>
      <c r="G299" s="12"/>
    </row>
    <row r="300" spans="4:7" ht="12.75">
      <c r="D300" s="8"/>
      <c r="E300" s="12"/>
      <c r="F300" s="12"/>
      <c r="G300" s="12"/>
    </row>
    <row r="301" spans="4:7" ht="12.75">
      <c r="D301" s="8"/>
      <c r="E301" s="12"/>
      <c r="F301" s="12"/>
      <c r="G301" s="12"/>
    </row>
    <row r="302" spans="4:7" ht="12.75">
      <c r="D302" s="8"/>
      <c r="E302" s="12"/>
      <c r="F302" s="12"/>
      <c r="G302" s="12"/>
    </row>
    <row r="303" spans="4:7" ht="12.75">
      <c r="D303" s="8"/>
      <c r="E303" s="12"/>
      <c r="F303" s="12"/>
      <c r="G303" s="12"/>
    </row>
    <row r="304" spans="4:7" ht="12.75">
      <c r="D304" s="8"/>
      <c r="E304" s="12"/>
      <c r="F304" s="12"/>
      <c r="G304" s="12"/>
    </row>
    <row r="305" spans="4:7" ht="12.75">
      <c r="D305" s="8"/>
      <c r="E305" s="12"/>
      <c r="F305" s="12"/>
      <c r="G305" s="12"/>
    </row>
    <row r="306" spans="4:7" ht="12.75">
      <c r="D306" s="8"/>
      <c r="E306" s="12"/>
      <c r="F306" s="12"/>
      <c r="G306" s="12"/>
    </row>
    <row r="307" spans="4:7" ht="12.75">
      <c r="D307" s="8"/>
      <c r="E307" s="12"/>
      <c r="F307" s="12"/>
      <c r="G307" s="12"/>
    </row>
    <row r="308" spans="4:7" ht="12.75">
      <c r="D308" s="8"/>
      <c r="E308" s="12"/>
      <c r="F308" s="12"/>
      <c r="G308" s="12"/>
    </row>
    <row r="309" spans="4:7" ht="12.75">
      <c r="D309" s="8"/>
      <c r="E309" s="12"/>
      <c r="F309" s="12"/>
      <c r="G309" s="12"/>
    </row>
    <row r="310" spans="4:7" ht="12.75">
      <c r="D310" s="8"/>
      <c r="E310" s="12"/>
      <c r="F310" s="12"/>
      <c r="G310" s="12"/>
    </row>
    <row r="311" spans="4:7" ht="12.75">
      <c r="D311" s="8"/>
      <c r="E311" s="12"/>
      <c r="F311" s="12"/>
      <c r="G311" s="12"/>
    </row>
    <row r="312" spans="4:7" ht="12.75">
      <c r="D312" s="8"/>
      <c r="E312" s="12"/>
      <c r="F312" s="12"/>
      <c r="G312" s="12"/>
    </row>
    <row r="313" spans="4:7" ht="12.75">
      <c r="D313" s="8"/>
      <c r="E313" s="12"/>
      <c r="F313" s="12"/>
      <c r="G313" s="12"/>
    </row>
    <row r="314" spans="4:7" ht="12.75">
      <c r="D314" s="8"/>
      <c r="E314" s="12"/>
      <c r="F314" s="12"/>
      <c r="G314" s="12"/>
    </row>
    <row r="315" spans="4:7" ht="12.75">
      <c r="D315" s="8"/>
      <c r="E315" s="12"/>
      <c r="F315" s="12"/>
      <c r="G315" s="12"/>
    </row>
    <row r="316" spans="4:7" ht="12.75">
      <c r="D316" s="8"/>
      <c r="E316" s="12"/>
      <c r="F316" s="12"/>
      <c r="G316" s="12"/>
    </row>
    <row r="317" spans="4:7" ht="12.75">
      <c r="D317" s="8"/>
      <c r="E317" s="12"/>
      <c r="F317" s="12"/>
      <c r="G317" s="12"/>
    </row>
    <row r="318" spans="4:7" ht="12.75">
      <c r="D318" s="8"/>
      <c r="E318" s="12"/>
      <c r="F318" s="12"/>
      <c r="G318" s="12"/>
    </row>
    <row r="319" spans="4:7" ht="12.75">
      <c r="D319" s="8"/>
      <c r="E319" s="12"/>
      <c r="F319" s="12"/>
      <c r="G319" s="12"/>
    </row>
    <row r="320" spans="4:7" ht="12.75">
      <c r="D320" s="8"/>
      <c r="E320" s="12"/>
      <c r="F320" s="12"/>
      <c r="G320" s="12"/>
    </row>
    <row r="321" spans="4:7" ht="12.75">
      <c r="D321" s="8"/>
      <c r="E321" s="12"/>
      <c r="F321" s="12"/>
      <c r="G321" s="12"/>
    </row>
    <row r="322" spans="4:7" ht="12.75">
      <c r="D322" s="8"/>
      <c r="E322" s="12"/>
      <c r="F322" s="12"/>
      <c r="G322" s="12"/>
    </row>
    <row r="323" spans="4:7" ht="12.75">
      <c r="D323" s="8"/>
      <c r="E323" s="12"/>
      <c r="F323" s="12"/>
      <c r="G323" s="12"/>
    </row>
    <row r="324" spans="4:7" ht="12.75">
      <c r="D324" s="8"/>
      <c r="E324" s="12"/>
      <c r="F324" s="12"/>
      <c r="G324" s="12"/>
    </row>
    <row r="325" spans="4:7" ht="12.75">
      <c r="D325" s="8"/>
      <c r="E325" s="12"/>
      <c r="F325" s="12"/>
      <c r="G325" s="12"/>
    </row>
    <row r="326" spans="4:7" ht="12.75">
      <c r="D326" s="8"/>
      <c r="E326" s="12"/>
      <c r="F326" s="12"/>
      <c r="G326" s="12"/>
    </row>
    <row r="327" spans="4:7" ht="12.75">
      <c r="D327" s="8"/>
      <c r="E327" s="12"/>
      <c r="F327" s="12"/>
      <c r="G327" s="12"/>
    </row>
    <row r="328" spans="4:7" ht="12.75">
      <c r="D328" s="8"/>
      <c r="E328" s="12"/>
      <c r="F328" s="12"/>
      <c r="G328" s="12"/>
    </row>
    <row r="329" spans="4:7" ht="12.75">
      <c r="D329" s="8"/>
      <c r="E329" s="12"/>
      <c r="F329" s="12"/>
      <c r="G329" s="12"/>
    </row>
    <row r="330" spans="4:7" ht="12.75">
      <c r="D330" s="8"/>
      <c r="E330" s="12"/>
      <c r="F330" s="12"/>
      <c r="G330" s="12"/>
    </row>
    <row r="331" spans="4:7" ht="12.75">
      <c r="D331" s="8"/>
      <c r="E331" s="12"/>
      <c r="F331" s="12"/>
      <c r="G331" s="12"/>
    </row>
    <row r="332" spans="4:7" ht="12.75">
      <c r="D332" s="8"/>
      <c r="E332" s="12"/>
      <c r="F332" s="12"/>
      <c r="G332" s="12"/>
    </row>
    <row r="333" spans="4:7" ht="12.75">
      <c r="D333" s="8"/>
      <c r="E333" s="12"/>
      <c r="F333" s="12"/>
      <c r="G333" s="12"/>
    </row>
    <row r="334" spans="4:7" ht="12.75">
      <c r="D334" s="8"/>
      <c r="E334" s="12"/>
      <c r="F334" s="12"/>
      <c r="G334" s="12"/>
    </row>
    <row r="335" spans="4:7" ht="12.75">
      <c r="D335" s="8"/>
      <c r="E335" s="12"/>
      <c r="F335" s="12"/>
      <c r="G335" s="12"/>
    </row>
    <row r="336" spans="4:7" ht="12.75">
      <c r="D336" s="8"/>
      <c r="E336" s="12"/>
      <c r="F336" s="12"/>
      <c r="G336" s="12"/>
    </row>
    <row r="337" spans="4:7" ht="12.75">
      <c r="D337" s="8"/>
      <c r="E337" s="12"/>
      <c r="F337" s="12"/>
      <c r="G337" s="12"/>
    </row>
    <row r="338" spans="4:7" ht="12.75">
      <c r="D338" s="8"/>
      <c r="E338" s="12"/>
      <c r="F338" s="12"/>
      <c r="G338" s="12"/>
    </row>
    <row r="339" spans="4:7" ht="12.75">
      <c r="D339" s="8"/>
      <c r="E339" s="12"/>
      <c r="F339" s="12"/>
      <c r="G339" s="12"/>
    </row>
    <row r="340" spans="4:7" ht="12.75">
      <c r="D340" s="8"/>
      <c r="E340" s="12"/>
      <c r="F340" s="12"/>
      <c r="G340" s="12"/>
    </row>
    <row r="341" spans="4:7" ht="12.75">
      <c r="D341" s="8"/>
      <c r="E341" s="12"/>
      <c r="F341" s="12"/>
      <c r="G341" s="12"/>
    </row>
    <row r="342" spans="4:7" ht="12.75">
      <c r="D342" s="8"/>
      <c r="E342" s="12"/>
      <c r="F342" s="12"/>
      <c r="G342" s="12"/>
    </row>
    <row r="343" spans="4:7" ht="12.75">
      <c r="D343" s="8"/>
      <c r="E343" s="12"/>
      <c r="F343" s="12"/>
      <c r="G343" s="12"/>
    </row>
    <row r="344" spans="4:7" ht="12.75">
      <c r="D344" s="8"/>
      <c r="E344" s="12"/>
      <c r="F344" s="12"/>
      <c r="G344" s="12"/>
    </row>
    <row r="345" spans="4:7" ht="12.75">
      <c r="D345" s="8"/>
      <c r="E345" s="12"/>
      <c r="F345" s="12"/>
      <c r="G345" s="12"/>
    </row>
    <row r="346" spans="4:7" ht="12.75">
      <c r="D346" s="8"/>
      <c r="E346" s="12"/>
      <c r="F346" s="12"/>
      <c r="G346" s="12"/>
    </row>
    <row r="347" spans="4:7" ht="12.75">
      <c r="D347" s="8"/>
      <c r="E347" s="12"/>
      <c r="F347" s="12"/>
      <c r="G347" s="12"/>
    </row>
    <row r="348" spans="4:7" ht="12.75">
      <c r="D348" s="8"/>
      <c r="E348" s="12"/>
      <c r="F348" s="12"/>
      <c r="G348" s="12"/>
    </row>
    <row r="349" spans="4:7" ht="12.75">
      <c r="D349" s="8"/>
      <c r="E349" s="12"/>
      <c r="F349" s="12"/>
      <c r="G349" s="12"/>
    </row>
    <row r="350" spans="4:7" ht="12.75">
      <c r="D350" s="8"/>
      <c r="E350" s="12"/>
      <c r="F350" s="12"/>
      <c r="G350" s="12"/>
    </row>
    <row r="351" spans="4:7" ht="12.75">
      <c r="D351" s="8"/>
      <c r="E351" s="12"/>
      <c r="F351" s="12"/>
      <c r="G351" s="12"/>
    </row>
    <row r="352" spans="4:7" ht="12.75">
      <c r="D352" s="8"/>
      <c r="E352" s="12"/>
      <c r="F352" s="12"/>
      <c r="G352" s="12"/>
    </row>
    <row r="353" spans="4:7" ht="12.75">
      <c r="D353" s="8"/>
      <c r="E353" s="12"/>
      <c r="F353" s="12"/>
      <c r="G353" s="12"/>
    </row>
    <row r="354" spans="4:7" ht="12.75">
      <c r="D354" s="8"/>
      <c r="E354" s="12"/>
      <c r="F354" s="12"/>
      <c r="G354" s="12"/>
    </row>
    <row r="355" spans="4:7" ht="12.75">
      <c r="D355" s="8"/>
      <c r="E355" s="12"/>
      <c r="F355" s="12"/>
      <c r="G355" s="12"/>
    </row>
    <row r="356" spans="4:7" ht="12.75">
      <c r="D356" s="8"/>
      <c r="E356" s="12"/>
      <c r="F356" s="12"/>
      <c r="G356" s="12"/>
    </row>
    <row r="357" spans="4:7" ht="12.75">
      <c r="D357" s="8"/>
      <c r="E357" s="12"/>
      <c r="F357" s="12"/>
      <c r="G357" s="12"/>
    </row>
    <row r="358" spans="4:7" ht="12.75">
      <c r="D358" s="8"/>
      <c r="E358" s="12"/>
      <c r="F358" s="12"/>
      <c r="G358" s="12"/>
    </row>
    <row r="359" spans="4:7" ht="12.75">
      <c r="D359" s="8"/>
      <c r="E359" s="12"/>
      <c r="F359" s="12"/>
      <c r="G359" s="12"/>
    </row>
    <row r="360" spans="4:7" ht="12.75">
      <c r="D360" s="8"/>
      <c r="E360" s="12"/>
      <c r="F360" s="12"/>
      <c r="G360" s="12"/>
    </row>
    <row r="361" spans="4:7" ht="12.75">
      <c r="D361" s="8"/>
      <c r="E361" s="12"/>
      <c r="F361" s="12"/>
      <c r="G361" s="12"/>
    </row>
    <row r="362" spans="4:7" ht="12.75">
      <c r="D362" s="8"/>
      <c r="E362" s="12"/>
      <c r="F362" s="12"/>
      <c r="G362" s="12"/>
    </row>
    <row r="363" spans="4:7" ht="12.75">
      <c r="D363" s="8"/>
      <c r="E363" s="12"/>
      <c r="F363" s="12"/>
      <c r="G363" s="12"/>
    </row>
    <row r="364" spans="4:7" ht="12.75">
      <c r="D364" s="8"/>
      <c r="E364" s="12"/>
      <c r="F364" s="12"/>
      <c r="G364" s="12"/>
    </row>
    <row r="365" spans="4:7" ht="12.75">
      <c r="D365" s="8"/>
      <c r="E365" s="12"/>
      <c r="F365" s="12"/>
      <c r="G365" s="12"/>
    </row>
    <row r="366" spans="4:7" ht="12.75">
      <c r="D366" s="8"/>
      <c r="E366" s="12"/>
      <c r="F366" s="12"/>
      <c r="G366" s="12"/>
    </row>
    <row r="367" spans="4:7" ht="12.75">
      <c r="D367" s="8"/>
      <c r="E367" s="12"/>
      <c r="F367" s="12"/>
      <c r="G367" s="12"/>
    </row>
    <row r="368" spans="4:7" ht="12.75">
      <c r="D368" s="8"/>
      <c r="E368" s="12"/>
      <c r="F368" s="12"/>
      <c r="G368" s="12"/>
    </row>
    <row r="369" spans="4:7" ht="12.75">
      <c r="D369" s="8"/>
      <c r="E369" s="12"/>
      <c r="F369" s="12"/>
      <c r="G369" s="12"/>
    </row>
    <row r="370" spans="4:7" ht="12.75">
      <c r="D370" s="8"/>
      <c r="E370" s="12"/>
      <c r="F370" s="12"/>
      <c r="G370" s="12"/>
    </row>
    <row r="371" spans="4:7" ht="12.75">
      <c r="D371" s="8"/>
      <c r="E371" s="12"/>
      <c r="F371" s="12"/>
      <c r="G371" s="12"/>
    </row>
    <row r="372" spans="4:7" ht="12.75">
      <c r="D372" s="8"/>
      <c r="E372" s="12"/>
      <c r="F372" s="12"/>
      <c r="G372" s="12"/>
    </row>
    <row r="373" spans="4:7" ht="12.75">
      <c r="D373" s="8"/>
      <c r="E373" s="12"/>
      <c r="F373" s="12"/>
      <c r="G373" s="12"/>
    </row>
    <row r="374" spans="4:7" ht="12.75">
      <c r="D374" s="8"/>
      <c r="E374" s="12"/>
      <c r="F374" s="12"/>
      <c r="G374" s="12"/>
    </row>
    <row r="375" spans="4:7" ht="12.75">
      <c r="D375" s="8"/>
      <c r="E375" s="12"/>
      <c r="F375" s="12"/>
      <c r="G375" s="12"/>
    </row>
    <row r="376" spans="4:7" ht="12.75">
      <c r="D376" s="8"/>
      <c r="E376" s="12"/>
      <c r="F376" s="12"/>
      <c r="G376" s="12"/>
    </row>
    <row r="377" spans="4:7" ht="12.75">
      <c r="D377" s="8"/>
      <c r="E377" s="12"/>
      <c r="F377" s="12"/>
      <c r="G377" s="12"/>
    </row>
    <row r="378" spans="4:7" ht="12.75">
      <c r="D378" s="8"/>
      <c r="E378" s="12"/>
      <c r="F378" s="12"/>
      <c r="G378" s="12"/>
    </row>
    <row r="379" spans="4:7" ht="12.75">
      <c r="D379" s="8"/>
      <c r="E379" s="12"/>
      <c r="F379" s="12"/>
      <c r="G379" s="12"/>
    </row>
    <row r="380" spans="4:7" ht="12.75">
      <c r="D380" s="8"/>
      <c r="E380" s="12"/>
      <c r="F380" s="12"/>
      <c r="G380" s="12"/>
    </row>
    <row r="381" spans="4:7" ht="12.75">
      <c r="D381" s="8"/>
      <c r="E381" s="12"/>
      <c r="F381" s="12"/>
      <c r="G381" s="12"/>
    </row>
    <row r="382" spans="4:7" ht="12.75">
      <c r="D382" s="8"/>
      <c r="E382" s="12"/>
      <c r="F382" s="12"/>
      <c r="G382" s="12"/>
    </row>
    <row r="383" spans="4:7" ht="12.75">
      <c r="D383" s="8"/>
      <c r="E383" s="12"/>
      <c r="F383" s="12"/>
      <c r="G383" s="12"/>
    </row>
    <row r="384" spans="4:7" ht="12.75">
      <c r="D384" s="8"/>
      <c r="E384" s="12"/>
      <c r="F384" s="12"/>
      <c r="G384" s="12"/>
    </row>
    <row r="385" spans="4:7" ht="12.75">
      <c r="D385" s="8"/>
      <c r="E385" s="12"/>
      <c r="F385" s="12"/>
      <c r="G385" s="12"/>
    </row>
    <row r="386" spans="4:7" ht="12.75">
      <c r="D386" s="8"/>
      <c r="E386" s="12"/>
      <c r="F386" s="12"/>
      <c r="G386" s="12"/>
    </row>
    <row r="387" spans="4:7" ht="12.75">
      <c r="D387" s="8"/>
      <c r="E387" s="12"/>
      <c r="F387" s="12"/>
      <c r="G387" s="12"/>
    </row>
    <row r="388" spans="4:7" ht="12.75">
      <c r="D388" s="8"/>
      <c r="E388" s="12"/>
      <c r="F388" s="12"/>
      <c r="G388" s="12"/>
    </row>
    <row r="389" spans="4:7" ht="12.75">
      <c r="D389" s="8"/>
      <c r="E389" s="12"/>
      <c r="F389" s="12"/>
      <c r="G389" s="12"/>
    </row>
    <row r="390" spans="4:7" ht="12.75">
      <c r="D390" s="8"/>
      <c r="E390" s="12"/>
      <c r="F390" s="12"/>
      <c r="G390" s="12"/>
    </row>
    <row r="391" spans="4:7" ht="12.75">
      <c r="D391" s="8"/>
      <c r="E391" s="12"/>
      <c r="F391" s="12"/>
      <c r="G391" s="12"/>
    </row>
    <row r="392" spans="4:7" ht="12.75">
      <c r="D392" s="8"/>
      <c r="E392" s="12"/>
      <c r="F392" s="12"/>
      <c r="G392" s="12"/>
    </row>
    <row r="393" spans="4:7" ht="12.75">
      <c r="D393" s="8"/>
      <c r="E393" s="12"/>
      <c r="F393" s="12"/>
      <c r="G393" s="12"/>
    </row>
    <row r="394" spans="4:7" ht="12.75">
      <c r="D394" s="8"/>
      <c r="E394" s="12"/>
      <c r="F394" s="12"/>
      <c r="G394" s="12"/>
    </row>
    <row r="395" spans="4:7" ht="12.75">
      <c r="D395" s="8"/>
      <c r="E395" s="12"/>
      <c r="F395" s="12"/>
      <c r="G395" s="12"/>
    </row>
    <row r="396" spans="4:7" ht="12.75">
      <c r="D396" s="8"/>
      <c r="E396" s="12"/>
      <c r="F396" s="12"/>
      <c r="G396" s="12"/>
    </row>
    <row r="397" spans="4:7" ht="12.75">
      <c r="D397" s="8"/>
      <c r="E397" s="12"/>
      <c r="F397" s="12"/>
      <c r="G397" s="12"/>
    </row>
    <row r="398" spans="4:7" ht="12.75">
      <c r="D398" s="8"/>
      <c r="E398" s="12"/>
      <c r="F398" s="12"/>
      <c r="G398" s="12"/>
    </row>
    <row r="399" spans="4:7" ht="12.75">
      <c r="D399" s="8"/>
      <c r="E399" s="12"/>
      <c r="F399" s="12"/>
      <c r="G399" s="12"/>
    </row>
    <row r="400" spans="4:7" ht="12.75">
      <c r="D400" s="8"/>
      <c r="E400" s="12"/>
      <c r="F400" s="12"/>
      <c r="G400" s="12"/>
    </row>
    <row r="401" spans="4:7" ht="12.75">
      <c r="D401" s="8"/>
      <c r="E401" s="12"/>
      <c r="F401" s="12"/>
      <c r="G401" s="12"/>
    </row>
    <row r="402" spans="4:7" ht="12.75">
      <c r="D402" s="8"/>
      <c r="E402" s="12"/>
      <c r="F402" s="12"/>
      <c r="G402" s="12"/>
    </row>
    <row r="403" spans="4:7" ht="12.75">
      <c r="D403" s="8"/>
      <c r="E403" s="12"/>
      <c r="F403" s="12"/>
      <c r="G403" s="12"/>
    </row>
    <row r="404" spans="4:7" ht="12.75">
      <c r="D404" s="8"/>
      <c r="E404" s="12"/>
      <c r="F404" s="12"/>
      <c r="G404" s="12"/>
    </row>
    <row r="405" spans="4:7" ht="12.75">
      <c r="D405" s="8"/>
      <c r="E405" s="12"/>
      <c r="F405" s="12"/>
      <c r="G405" s="12"/>
    </row>
    <row r="406" spans="4:7" ht="12.75">
      <c r="D406" s="8"/>
      <c r="E406" s="12"/>
      <c r="F406" s="12"/>
      <c r="G406" s="12"/>
    </row>
    <row r="407" spans="4:7" ht="12.75">
      <c r="D407" s="8"/>
      <c r="E407" s="12"/>
      <c r="F407" s="12"/>
      <c r="G407" s="12"/>
    </row>
    <row r="408" spans="4:7" ht="12.75">
      <c r="D408" s="8"/>
      <c r="E408" s="12"/>
      <c r="F408" s="12"/>
      <c r="G408" s="12"/>
    </row>
    <row r="409" spans="4:7" ht="12.75">
      <c r="D409" s="8"/>
      <c r="E409" s="12"/>
      <c r="F409" s="12"/>
      <c r="G409" s="12"/>
    </row>
    <row r="410" spans="4:7" ht="12.75">
      <c r="D410" s="8"/>
      <c r="E410" s="12"/>
      <c r="F410" s="12"/>
      <c r="G410" s="12"/>
    </row>
    <row r="411" spans="4:7" ht="12.75">
      <c r="D411" s="8"/>
      <c r="E411" s="12"/>
      <c r="F411" s="12"/>
      <c r="G411" s="12"/>
    </row>
    <row r="412" spans="4:7" ht="12.75">
      <c r="D412" s="8"/>
      <c r="E412" s="12"/>
      <c r="F412" s="12"/>
      <c r="G412" s="12"/>
    </row>
    <row r="413" spans="4:7" ht="12.75">
      <c r="D413" s="8"/>
      <c r="E413" s="12"/>
      <c r="F413" s="12"/>
      <c r="G413" s="12"/>
    </row>
    <row r="414" spans="4:7" ht="12.75">
      <c r="D414" s="8"/>
      <c r="E414" s="12"/>
      <c r="F414" s="12"/>
      <c r="G414" s="12"/>
    </row>
    <row r="415" spans="4:7" ht="12.75">
      <c r="D415" s="8"/>
      <c r="E415" s="12"/>
      <c r="F415" s="12"/>
      <c r="G415" s="12"/>
    </row>
    <row r="416" spans="4:7" ht="12.75">
      <c r="D416" s="8"/>
      <c r="E416" s="12"/>
      <c r="F416" s="12"/>
      <c r="G416" s="12"/>
    </row>
    <row r="417" spans="4:7" ht="12.75">
      <c r="D417" s="8"/>
      <c r="E417" s="12"/>
      <c r="F417" s="12"/>
      <c r="G417" s="12"/>
    </row>
    <row r="418" spans="4:7" ht="12.75">
      <c r="D418" s="8"/>
      <c r="E418" s="12"/>
      <c r="F418" s="12"/>
      <c r="G418" s="12"/>
    </row>
    <row r="419" spans="4:7" ht="12.75">
      <c r="D419" s="8"/>
      <c r="E419" s="12"/>
      <c r="F419" s="12"/>
      <c r="G419" s="12"/>
    </row>
    <row r="420" spans="4:7" ht="12.75">
      <c r="D420" s="8"/>
      <c r="E420" s="12"/>
      <c r="F420" s="12"/>
      <c r="G420" s="12"/>
    </row>
    <row r="421" spans="4:7" ht="12.75">
      <c r="D421" s="8"/>
      <c r="E421" s="12"/>
      <c r="F421" s="12"/>
      <c r="G421" s="12"/>
    </row>
    <row r="422" spans="4:7" ht="12.75">
      <c r="D422" s="8"/>
      <c r="E422" s="12"/>
      <c r="F422" s="12"/>
      <c r="G422" s="12"/>
    </row>
    <row r="423" spans="4:7" ht="12.75">
      <c r="D423" s="8"/>
      <c r="E423" s="12"/>
      <c r="F423" s="12"/>
      <c r="G423" s="12"/>
    </row>
    <row r="424" spans="4:7" ht="12.75">
      <c r="D424" s="8"/>
      <c r="E424" s="12"/>
      <c r="F424" s="12"/>
      <c r="G424" s="12"/>
    </row>
    <row r="425" spans="4:7" ht="12.75">
      <c r="D425" s="8"/>
      <c r="E425" s="12"/>
      <c r="F425" s="12"/>
      <c r="G425" s="12"/>
    </row>
    <row r="426" spans="4:7" ht="12.75">
      <c r="D426" s="8"/>
      <c r="E426" s="12"/>
      <c r="F426" s="12"/>
      <c r="G426" s="12"/>
    </row>
    <row r="427" spans="4:7" ht="12.75">
      <c r="D427" s="8"/>
      <c r="E427" s="12"/>
      <c r="F427" s="12"/>
      <c r="G427" s="12"/>
    </row>
    <row r="428" spans="4:7" ht="12.75">
      <c r="D428" s="8"/>
      <c r="E428" s="12"/>
      <c r="F428" s="12"/>
      <c r="G428" s="12"/>
    </row>
    <row r="429" spans="4:7" ht="12.75">
      <c r="D429" s="8"/>
      <c r="E429" s="12"/>
      <c r="F429" s="12"/>
      <c r="G429" s="12"/>
    </row>
    <row r="430" spans="4:7" ht="12.75">
      <c r="D430" s="8"/>
      <c r="E430" s="12"/>
      <c r="F430" s="12"/>
      <c r="G430" s="12"/>
    </row>
    <row r="431" spans="4:7" ht="12.75">
      <c r="D431" s="8"/>
      <c r="E431" s="12"/>
      <c r="F431" s="12"/>
      <c r="G431" s="12"/>
    </row>
    <row r="432" spans="4:7" ht="12.75">
      <c r="D432" s="8"/>
      <c r="E432" s="12"/>
      <c r="F432" s="12"/>
      <c r="G432" s="12"/>
    </row>
    <row r="433" spans="4:7" ht="12.75">
      <c r="D433" s="8"/>
      <c r="E433" s="12"/>
      <c r="F433" s="12"/>
      <c r="G433" s="12"/>
    </row>
    <row r="434" spans="4:7" ht="12.75">
      <c r="D434" s="8"/>
      <c r="E434" s="12"/>
      <c r="F434" s="12"/>
      <c r="G434" s="12"/>
    </row>
    <row r="435" spans="4:7" ht="12.75">
      <c r="D435" s="8"/>
      <c r="E435" s="12"/>
      <c r="F435" s="12"/>
      <c r="G435" s="12"/>
    </row>
    <row r="436" spans="4:7" ht="12.75">
      <c r="D436" s="8"/>
      <c r="E436" s="12"/>
      <c r="F436" s="12"/>
      <c r="G436" s="12"/>
    </row>
    <row r="437" spans="4:7" ht="12.75">
      <c r="D437" s="8"/>
      <c r="E437" s="12"/>
      <c r="F437" s="12"/>
      <c r="G437" s="12"/>
    </row>
    <row r="438" spans="4:7" ht="12.75">
      <c r="D438" s="8"/>
      <c r="E438" s="12"/>
      <c r="F438" s="12"/>
      <c r="G438" s="12"/>
    </row>
    <row r="439" spans="4:7" ht="12.75">
      <c r="D439" s="8"/>
      <c r="E439" s="12"/>
      <c r="F439" s="12"/>
      <c r="G439" s="12"/>
    </row>
    <row r="440" spans="4:7" ht="12.75">
      <c r="D440" s="8"/>
      <c r="E440" s="12"/>
      <c r="F440" s="12"/>
      <c r="G440" s="12"/>
    </row>
    <row r="441" spans="4:7" ht="12.75">
      <c r="D441" s="8"/>
      <c r="E441" s="12"/>
      <c r="F441" s="12"/>
      <c r="G441" s="12"/>
    </row>
    <row r="442" spans="4:7" ht="12.75">
      <c r="D442" s="8"/>
      <c r="E442" s="12"/>
      <c r="F442" s="12"/>
      <c r="G442" s="12"/>
    </row>
    <row r="443" spans="4:7" ht="12.75">
      <c r="D443" s="8"/>
      <c r="E443" s="12"/>
      <c r="F443" s="12"/>
      <c r="G443" s="12"/>
    </row>
    <row r="444" spans="4:7" ht="12.75">
      <c r="D444" s="8"/>
      <c r="E444" s="12"/>
      <c r="F444" s="12"/>
      <c r="G444" s="12"/>
    </row>
    <row r="445" spans="4:7" ht="12.75">
      <c r="D445" s="8"/>
      <c r="E445" s="12"/>
      <c r="F445" s="12"/>
      <c r="G445" s="12"/>
    </row>
    <row r="446" spans="4:7" ht="12.75">
      <c r="D446" s="8"/>
      <c r="E446" s="12"/>
      <c r="F446" s="12"/>
      <c r="G446" s="12"/>
    </row>
    <row r="447" spans="4:7" ht="12.75">
      <c r="D447" s="8"/>
      <c r="E447" s="12"/>
      <c r="F447" s="12"/>
      <c r="G447" s="12"/>
    </row>
    <row r="448" spans="4:7" ht="12.75">
      <c r="D448" s="8"/>
      <c r="E448" s="12"/>
      <c r="F448" s="12"/>
      <c r="G448" s="12"/>
    </row>
    <row r="449" spans="4:7" ht="12.75">
      <c r="D449" s="8"/>
      <c r="E449" s="12"/>
      <c r="F449" s="12"/>
      <c r="G449" s="12"/>
    </row>
    <row r="450" spans="4:7" ht="12.75">
      <c r="D450" s="8"/>
      <c r="E450" s="12"/>
      <c r="F450" s="12"/>
      <c r="G450" s="12"/>
    </row>
    <row r="451" spans="4:7" ht="12.75">
      <c r="D451" s="8"/>
      <c r="E451" s="12"/>
      <c r="F451" s="12"/>
      <c r="G451" s="12"/>
    </row>
    <row r="452" spans="4:7" ht="12.75">
      <c r="D452" s="8"/>
      <c r="E452" s="12"/>
      <c r="F452" s="12"/>
      <c r="G452" s="12"/>
    </row>
    <row r="453" spans="4:7" ht="12.75">
      <c r="D453" s="8"/>
      <c r="E453" s="12"/>
      <c r="F453" s="12"/>
      <c r="G453" s="12"/>
    </row>
    <row r="454" spans="4:7" ht="12.75">
      <c r="D454" s="8"/>
      <c r="E454" s="12"/>
      <c r="F454" s="12"/>
      <c r="G454" s="12"/>
    </row>
    <row r="455" spans="4:7" ht="12.75">
      <c r="D455" s="8"/>
      <c r="E455" s="12"/>
      <c r="F455" s="12"/>
      <c r="G455" s="12"/>
    </row>
    <row r="456" spans="4:7" ht="12.75">
      <c r="D456" s="8"/>
      <c r="E456" s="12"/>
      <c r="F456" s="12"/>
      <c r="G456" s="12"/>
    </row>
    <row r="457" spans="4:7" ht="12.75">
      <c r="D457" s="8"/>
      <c r="E457" s="12"/>
      <c r="F457" s="12"/>
      <c r="G457" s="12"/>
    </row>
    <row r="458" spans="4:7" ht="12.75">
      <c r="D458" s="8"/>
      <c r="E458" s="12"/>
      <c r="F458" s="12"/>
      <c r="G458" s="12"/>
    </row>
    <row r="459" spans="4:7" ht="12.75">
      <c r="D459" s="8"/>
      <c r="E459" s="12"/>
      <c r="F459" s="12"/>
      <c r="G459" s="12"/>
    </row>
    <row r="460" spans="4:7" ht="12.75">
      <c r="D460" s="8"/>
      <c r="E460" s="12"/>
      <c r="F460" s="12"/>
      <c r="G460" s="12"/>
    </row>
    <row r="461" spans="4:7" ht="12.75">
      <c r="D461" s="8"/>
      <c r="E461" s="12"/>
      <c r="F461" s="12"/>
      <c r="G461" s="12"/>
    </row>
    <row r="462" spans="4:7" ht="12.75">
      <c r="D462" s="8"/>
      <c r="E462" s="12"/>
      <c r="F462" s="12"/>
      <c r="G462" s="12"/>
    </row>
    <row r="463" spans="4:7" ht="12.75">
      <c r="D463" s="8"/>
      <c r="E463" s="12"/>
      <c r="F463" s="12"/>
      <c r="G463" s="12"/>
    </row>
    <row r="464" spans="4:7" ht="12.75">
      <c r="D464" s="8"/>
      <c r="E464" s="12"/>
      <c r="F464" s="12"/>
      <c r="G464" s="12"/>
    </row>
    <row r="465" spans="4:7" ht="12.75">
      <c r="D465" s="8"/>
      <c r="E465" s="12"/>
      <c r="F465" s="12"/>
      <c r="G465" s="12"/>
    </row>
    <row r="466" spans="4:7" ht="12.75">
      <c r="D466" s="8"/>
      <c r="E466" s="12"/>
      <c r="F466" s="12"/>
      <c r="G466" s="12"/>
    </row>
    <row r="467" spans="4:7" ht="12.75">
      <c r="D467" s="8"/>
      <c r="E467" s="12"/>
      <c r="F467" s="12"/>
      <c r="G467" s="12"/>
    </row>
    <row r="468" spans="4:7" ht="12.75">
      <c r="D468" s="8"/>
      <c r="E468" s="12"/>
      <c r="F468" s="12"/>
      <c r="G468" s="12"/>
    </row>
    <row r="469" spans="4:7" ht="12.75">
      <c r="D469" s="8"/>
      <c r="E469" s="12"/>
      <c r="F469" s="12"/>
      <c r="G469" s="12"/>
    </row>
    <row r="470" spans="4:7" ht="12.75">
      <c r="D470" s="8"/>
      <c r="E470" s="12"/>
      <c r="F470" s="12"/>
      <c r="G470" s="12"/>
    </row>
    <row r="471" spans="4:7" ht="12.75">
      <c r="D471" s="8"/>
      <c r="E471" s="12"/>
      <c r="F471" s="12"/>
      <c r="G471" s="12"/>
    </row>
    <row r="472" spans="4:7" ht="12.75">
      <c r="D472" s="8"/>
      <c r="E472" s="12"/>
      <c r="F472" s="12"/>
      <c r="G472" s="12"/>
    </row>
    <row r="473" spans="4:7" ht="12.75">
      <c r="D473" s="8"/>
      <c r="E473" s="12"/>
      <c r="F473" s="12"/>
      <c r="G473" s="12"/>
    </row>
    <row r="474" spans="4:7" ht="12.75">
      <c r="D474" s="8"/>
      <c r="E474" s="12"/>
      <c r="F474" s="12"/>
      <c r="G474" s="12"/>
    </row>
    <row r="475" spans="4:7" ht="12.75">
      <c r="D475" s="8"/>
      <c r="E475" s="12"/>
      <c r="F475" s="12"/>
      <c r="G475" s="12"/>
    </row>
    <row r="476" spans="4:7" ht="12.75">
      <c r="D476" s="8"/>
      <c r="E476" s="12"/>
      <c r="F476" s="12"/>
      <c r="G476" s="12"/>
    </row>
    <row r="477" spans="4:7" ht="12.75">
      <c r="D477" s="8"/>
      <c r="E477" s="12"/>
      <c r="F477" s="12"/>
      <c r="G477" s="12"/>
    </row>
    <row r="478" spans="4:7" ht="12.75">
      <c r="D478" s="8"/>
      <c r="E478" s="12"/>
      <c r="F478" s="12"/>
      <c r="G478" s="12"/>
    </row>
    <row r="479" spans="4:7" ht="12.75">
      <c r="D479" s="8"/>
      <c r="E479" s="12"/>
      <c r="F479" s="12"/>
      <c r="G479" s="12"/>
    </row>
    <row r="480" spans="4:7" ht="12.75">
      <c r="D480" s="8"/>
      <c r="E480" s="12"/>
      <c r="F480" s="12"/>
      <c r="G480" s="12"/>
    </row>
    <row r="481" spans="4:7" ht="12.75">
      <c r="D481" s="8"/>
      <c r="E481" s="12"/>
      <c r="F481" s="12"/>
      <c r="G481" s="12"/>
    </row>
    <row r="482" spans="4:7" ht="12.75">
      <c r="D482" s="8"/>
      <c r="E482" s="12"/>
      <c r="F482" s="12"/>
      <c r="G482" s="12"/>
    </row>
    <row r="483" spans="4:7" ht="12.75">
      <c r="D483" s="8"/>
      <c r="E483" s="12"/>
      <c r="F483" s="12"/>
      <c r="G483" s="12"/>
    </row>
    <row r="484" spans="4:7" ht="12.75">
      <c r="D484" s="8"/>
      <c r="E484" s="12"/>
      <c r="F484" s="12"/>
      <c r="G484" s="12"/>
    </row>
    <row r="485" spans="4:7" ht="12.75">
      <c r="D485" s="8"/>
      <c r="E485" s="12"/>
      <c r="F485" s="12"/>
      <c r="G485" s="12"/>
    </row>
    <row r="486" spans="4:7" ht="12.75">
      <c r="D486" s="8"/>
      <c r="E486" s="12"/>
      <c r="F486" s="12"/>
      <c r="G486" s="12"/>
    </row>
    <row r="487" spans="4:7" ht="12.75">
      <c r="D487" s="8"/>
      <c r="E487" s="12"/>
      <c r="F487" s="12"/>
      <c r="G487" s="12"/>
    </row>
    <row r="488" spans="4:7" ht="12.75">
      <c r="D488" s="8"/>
      <c r="E488" s="12"/>
      <c r="F488" s="12"/>
      <c r="G488" s="12"/>
    </row>
    <row r="489" spans="4:7" ht="12.75">
      <c r="D489" s="8"/>
      <c r="E489" s="12"/>
      <c r="F489" s="12"/>
      <c r="G489" s="12"/>
    </row>
    <row r="490" spans="4:7" ht="12.75">
      <c r="D490" s="8"/>
      <c r="E490" s="12"/>
      <c r="F490" s="12"/>
      <c r="G490" s="12"/>
    </row>
    <row r="491" spans="4:7" ht="12.75">
      <c r="D491" s="8"/>
      <c r="E491" s="12"/>
      <c r="F491" s="12"/>
      <c r="G491" s="12"/>
    </row>
    <row r="492" spans="4:7" ht="12.75">
      <c r="D492" s="8"/>
      <c r="E492" s="12"/>
      <c r="F492" s="12"/>
      <c r="G492" s="12"/>
    </row>
    <row r="493" spans="4:7" ht="12.75">
      <c r="D493" s="8"/>
      <c r="E493" s="12"/>
      <c r="F493" s="12"/>
      <c r="G493" s="12"/>
    </row>
    <row r="494" spans="4:7" ht="12.75">
      <c r="D494" s="8"/>
      <c r="E494" s="12"/>
      <c r="F494" s="12"/>
      <c r="G494" s="12"/>
    </row>
    <row r="495" spans="4:7" ht="12.75">
      <c r="D495" s="8"/>
      <c r="E495" s="12"/>
      <c r="F495" s="12"/>
      <c r="G495" s="12"/>
    </row>
    <row r="496" spans="4:7" ht="12.75">
      <c r="D496" s="8"/>
      <c r="E496" s="12"/>
      <c r="F496" s="12"/>
      <c r="G496" s="12"/>
    </row>
    <row r="497" spans="4:7" ht="12.75">
      <c r="D497" s="8"/>
      <c r="E497" s="12"/>
      <c r="F497" s="12"/>
      <c r="G497" s="12"/>
    </row>
    <row r="498" spans="4:7" ht="12.75">
      <c r="D498" s="8"/>
      <c r="E498" s="12"/>
      <c r="F498" s="12"/>
      <c r="G498" s="12"/>
    </row>
    <row r="499" spans="4:7" ht="12.75">
      <c r="D499" s="8"/>
      <c r="E499" s="12"/>
      <c r="F499" s="12"/>
      <c r="G499" s="12"/>
    </row>
    <row r="500" spans="4:7" ht="12.75">
      <c r="D500" s="8"/>
      <c r="E500" s="12"/>
      <c r="F500" s="12"/>
      <c r="G500" s="12"/>
    </row>
    <row r="501" spans="4:7" ht="12.75">
      <c r="D501" s="8"/>
      <c r="E501" s="12"/>
      <c r="F501" s="12"/>
      <c r="G501" s="12"/>
    </row>
    <row r="502" spans="4:7" ht="12.75">
      <c r="D502" s="8"/>
      <c r="E502" s="12"/>
      <c r="F502" s="12"/>
      <c r="G502" s="12"/>
    </row>
    <row r="503" spans="4:7" ht="12.75">
      <c r="D503" s="8"/>
      <c r="E503" s="12"/>
      <c r="F503" s="12"/>
      <c r="G503" s="12"/>
    </row>
    <row r="504" spans="4:7" ht="12.75">
      <c r="D504" s="8"/>
      <c r="E504" s="12"/>
      <c r="F504" s="12"/>
      <c r="G504" s="12"/>
    </row>
    <row r="505" spans="4:7" ht="12.75">
      <c r="D505" s="8"/>
      <c r="E505" s="12"/>
      <c r="F505" s="12"/>
      <c r="G505" s="12"/>
    </row>
    <row r="506" spans="4:7" ht="12.75">
      <c r="D506" s="8"/>
      <c r="E506" s="12"/>
      <c r="F506" s="12"/>
      <c r="G506" s="12"/>
    </row>
    <row r="507" spans="4:7" ht="12.75">
      <c r="D507" s="8"/>
      <c r="E507" s="12"/>
      <c r="F507" s="12"/>
      <c r="G507" s="12"/>
    </row>
    <row r="508" spans="4:7" ht="12.75">
      <c r="D508" s="8"/>
      <c r="E508" s="12"/>
      <c r="F508" s="12"/>
      <c r="G508" s="12"/>
    </row>
    <row r="509" spans="4:7" ht="12.75">
      <c r="D509" s="8"/>
      <c r="E509" s="12"/>
      <c r="F509" s="12"/>
      <c r="G509" s="12"/>
    </row>
    <row r="510" spans="4:7" ht="12.75">
      <c r="D510" s="8"/>
      <c r="E510" s="12"/>
      <c r="F510" s="12"/>
      <c r="G510" s="12"/>
    </row>
    <row r="511" spans="4:7" ht="12.75">
      <c r="D511" s="8"/>
      <c r="E511" s="12"/>
      <c r="F511" s="12"/>
      <c r="G511" s="12"/>
    </row>
    <row r="512" spans="4:7" ht="12.75">
      <c r="D512" s="8"/>
      <c r="E512" s="12"/>
      <c r="F512" s="12"/>
      <c r="G512" s="12"/>
    </row>
    <row r="513" spans="4:7" ht="12.75">
      <c r="D513" s="8"/>
      <c r="E513" s="12"/>
      <c r="F513" s="12"/>
      <c r="G513" s="12"/>
    </row>
    <row r="514" spans="4:7" ht="12.75">
      <c r="D514" s="8"/>
      <c r="E514" s="12"/>
      <c r="F514" s="12"/>
      <c r="G514" s="12"/>
    </row>
    <row r="515" spans="4:7" ht="12.75">
      <c r="D515" s="8"/>
      <c r="E515" s="12"/>
      <c r="F515" s="12"/>
      <c r="G515" s="12"/>
    </row>
    <row r="516" spans="4:7" ht="12.75">
      <c r="D516" s="8"/>
      <c r="E516" s="12"/>
      <c r="F516" s="12"/>
      <c r="G516" s="12"/>
    </row>
    <row r="517" spans="4:7" ht="12.75">
      <c r="D517" s="8"/>
      <c r="E517" s="12"/>
      <c r="F517" s="12"/>
      <c r="G517" s="12"/>
    </row>
    <row r="518" spans="4:7" ht="12.75">
      <c r="D518" s="8"/>
      <c r="E518" s="12"/>
      <c r="F518" s="12"/>
      <c r="G518" s="12"/>
    </row>
    <row r="519" spans="4:7" ht="12.75">
      <c r="D519" s="8"/>
      <c r="E519" s="12"/>
      <c r="F519" s="12"/>
      <c r="G519" s="12"/>
    </row>
    <row r="520" spans="4:7" ht="12.75">
      <c r="D520" s="8"/>
      <c r="E520" s="12"/>
      <c r="F520" s="12"/>
      <c r="G520" s="12"/>
    </row>
    <row r="521" spans="4:7" ht="12.75">
      <c r="D521" s="8"/>
      <c r="E521" s="12"/>
      <c r="F521" s="12"/>
      <c r="G521" s="12"/>
    </row>
    <row r="522" spans="4:7" ht="12.75">
      <c r="D522" s="8"/>
      <c r="E522" s="12"/>
      <c r="F522" s="12"/>
      <c r="G522" s="12"/>
    </row>
    <row r="523" spans="4:7" ht="12.75">
      <c r="D523" s="8"/>
      <c r="E523" s="12"/>
      <c r="F523" s="12"/>
      <c r="G523" s="12"/>
    </row>
    <row r="524" spans="4:7" ht="12.75">
      <c r="D524" s="8"/>
      <c r="E524" s="12"/>
      <c r="F524" s="12"/>
      <c r="G524" s="12"/>
    </row>
    <row r="525" spans="4:7" ht="12.75">
      <c r="D525" s="8"/>
      <c r="E525" s="12"/>
      <c r="F525" s="12"/>
      <c r="G525" s="12"/>
    </row>
    <row r="526" spans="4:7" ht="12.75">
      <c r="D526" s="8"/>
      <c r="E526" s="12"/>
      <c r="F526" s="12"/>
      <c r="G526" s="12"/>
    </row>
    <row r="527" spans="4:7" ht="12.75">
      <c r="D527" s="8"/>
      <c r="E527" s="12"/>
      <c r="F527" s="12"/>
      <c r="G527" s="12"/>
    </row>
    <row r="528" spans="4:7" ht="12.75">
      <c r="D528" s="8"/>
      <c r="E528" s="12"/>
      <c r="F528" s="12"/>
      <c r="G528" s="12"/>
    </row>
    <row r="529" spans="4:7" ht="12.75">
      <c r="D529" s="8"/>
      <c r="E529" s="12"/>
      <c r="F529" s="12"/>
      <c r="G529" s="12"/>
    </row>
    <row r="530" spans="4:7" ht="12.75">
      <c r="D530" s="8"/>
      <c r="E530" s="12"/>
      <c r="F530" s="12"/>
      <c r="G530" s="12"/>
    </row>
    <row r="531" spans="4:7" ht="12.75">
      <c r="D531" s="8"/>
      <c r="E531" s="12"/>
      <c r="F531" s="12"/>
      <c r="G531" s="12"/>
    </row>
    <row r="532" spans="4:7" ht="12.75">
      <c r="D532" s="8"/>
      <c r="E532" s="12"/>
      <c r="F532" s="12"/>
      <c r="G532" s="12"/>
    </row>
    <row r="533" spans="4:7" ht="12.75">
      <c r="D533" s="8"/>
      <c r="E533" s="12"/>
      <c r="F533" s="12"/>
      <c r="G533" s="12"/>
    </row>
    <row r="534" spans="4:7" ht="12.75">
      <c r="D534" s="8"/>
      <c r="E534" s="12"/>
      <c r="F534" s="12"/>
      <c r="G534" s="12"/>
    </row>
    <row r="535" spans="4:7" ht="12.75">
      <c r="D535" s="8"/>
      <c r="E535" s="12"/>
      <c r="F535" s="12"/>
      <c r="G535" s="12"/>
    </row>
    <row r="536" spans="4:7" ht="12.75">
      <c r="D536" s="8"/>
      <c r="E536" s="12"/>
      <c r="F536" s="12"/>
      <c r="G536" s="12"/>
    </row>
    <row r="537" spans="4:7" ht="12.75">
      <c r="D537" s="8"/>
      <c r="E537" s="12"/>
      <c r="F537" s="12"/>
      <c r="G537" s="12"/>
    </row>
    <row r="538" spans="4:7" ht="12.75">
      <c r="D538" s="8"/>
      <c r="E538" s="12"/>
      <c r="F538" s="12"/>
      <c r="G538" s="12"/>
    </row>
    <row r="539" spans="4:7" ht="12.75">
      <c r="D539" s="8"/>
      <c r="E539" s="12"/>
      <c r="F539" s="12"/>
      <c r="G539" s="12"/>
    </row>
    <row r="540" spans="4:7" ht="12.75">
      <c r="D540" s="8"/>
      <c r="E540" s="12"/>
      <c r="F540" s="12"/>
      <c r="G540" s="12"/>
    </row>
    <row r="541" spans="4:7" ht="12.75">
      <c r="D541" s="8"/>
      <c r="E541" s="12"/>
      <c r="F541" s="12"/>
      <c r="G541" s="12"/>
    </row>
    <row r="542" spans="4:7" ht="12.75">
      <c r="D542" s="8"/>
      <c r="E542" s="12"/>
      <c r="F542" s="12"/>
      <c r="G542" s="12"/>
    </row>
    <row r="543" spans="4:7" ht="12.75">
      <c r="D543" s="8"/>
      <c r="E543" s="12"/>
      <c r="F543" s="12"/>
      <c r="G543" s="12"/>
    </row>
    <row r="544" spans="4:7" ht="12.75">
      <c r="D544" s="8"/>
      <c r="E544" s="12"/>
      <c r="F544" s="12"/>
      <c r="G544" s="12"/>
    </row>
    <row r="545" spans="4:7" ht="12.75">
      <c r="D545" s="8"/>
      <c r="E545" s="12"/>
      <c r="F545" s="12"/>
      <c r="G545" s="12"/>
    </row>
    <row r="546" spans="4:7" ht="12.75">
      <c r="D546" s="8"/>
      <c r="E546" s="12"/>
      <c r="F546" s="12"/>
      <c r="G546" s="12"/>
    </row>
    <row r="547" spans="4:7" ht="12.75">
      <c r="D547" s="8"/>
      <c r="E547" s="12"/>
      <c r="F547" s="12"/>
      <c r="G547" s="12"/>
    </row>
    <row r="548" spans="4:7" ht="12.75">
      <c r="D548" s="8"/>
      <c r="E548" s="12"/>
      <c r="F548" s="12"/>
      <c r="G548" s="12"/>
    </row>
    <row r="549" spans="4:7" ht="12.75">
      <c r="D549" s="8"/>
      <c r="E549" s="12"/>
      <c r="F549" s="12"/>
      <c r="G549" s="12"/>
    </row>
    <row r="550" spans="4:7" ht="12.75">
      <c r="D550" s="8"/>
      <c r="E550" s="12"/>
      <c r="F550" s="12"/>
      <c r="G550" s="12"/>
    </row>
    <row r="551" spans="4:7" ht="12.75">
      <c r="D551" s="8"/>
      <c r="E551" s="12"/>
      <c r="F551" s="12"/>
      <c r="G551" s="12"/>
    </row>
    <row r="552" spans="4:7" ht="12.75">
      <c r="D552" s="8"/>
      <c r="E552" s="12"/>
      <c r="F552" s="12"/>
      <c r="G552" s="12"/>
    </row>
    <row r="553" spans="4:7" ht="12.75">
      <c r="D553" s="8"/>
      <c r="E553" s="12"/>
      <c r="F553" s="12"/>
      <c r="G553" s="12"/>
    </row>
    <row r="554" spans="4:7" ht="12.75">
      <c r="D554" s="8"/>
      <c r="E554" s="12"/>
      <c r="F554" s="12"/>
      <c r="G554" s="12"/>
    </row>
    <row r="555" spans="4:7" ht="12.75">
      <c r="D555" s="8"/>
      <c r="E555" s="12"/>
      <c r="F555" s="12"/>
      <c r="G555" s="12"/>
    </row>
    <row r="556" spans="4:7" ht="12.75">
      <c r="D556" s="8"/>
      <c r="E556" s="12"/>
      <c r="F556" s="12"/>
      <c r="G556" s="12"/>
    </row>
    <row r="557" spans="4:7" ht="12.75">
      <c r="D557" s="8"/>
      <c r="E557" s="12"/>
      <c r="F557" s="12"/>
      <c r="G557" s="12"/>
    </row>
    <row r="558" spans="4:7" ht="12.75">
      <c r="D558" s="8"/>
      <c r="E558" s="12"/>
      <c r="F558" s="12"/>
      <c r="G558" s="12"/>
    </row>
    <row r="559" spans="4:7" ht="12.75">
      <c r="D559" s="8"/>
      <c r="E559" s="12"/>
      <c r="F559" s="12"/>
      <c r="G559" s="12"/>
    </row>
    <row r="560" spans="4:7" ht="12.75">
      <c r="D560" s="8"/>
      <c r="E560" s="12"/>
      <c r="F560" s="12"/>
      <c r="G560" s="12"/>
    </row>
    <row r="561" spans="4:7" ht="12.75">
      <c r="D561" s="8"/>
      <c r="E561" s="12"/>
      <c r="F561" s="12"/>
      <c r="G561" s="12"/>
    </row>
    <row r="562" spans="4:7" ht="12.75">
      <c r="D562" s="8"/>
      <c r="E562" s="12"/>
      <c r="F562" s="12"/>
      <c r="G562" s="12"/>
    </row>
    <row r="563" spans="4:7" ht="12.75">
      <c r="D563" s="8"/>
      <c r="E563" s="12"/>
      <c r="F563" s="12"/>
      <c r="G563" s="12"/>
    </row>
    <row r="564" spans="4:7" ht="12.75">
      <c r="D564" s="8"/>
      <c r="E564" s="12"/>
      <c r="F564" s="12"/>
      <c r="G564" s="12"/>
    </row>
    <row r="565" spans="4:7" ht="12.75">
      <c r="D565" s="8"/>
      <c r="E565" s="12"/>
      <c r="F565" s="12"/>
      <c r="G565" s="12"/>
    </row>
    <row r="566" spans="4:7" ht="12.75">
      <c r="D566" s="8"/>
      <c r="E566" s="12"/>
      <c r="F566" s="12"/>
      <c r="G566" s="12"/>
    </row>
    <row r="567" spans="4:7" ht="12.75">
      <c r="D567" s="8"/>
      <c r="E567" s="12"/>
      <c r="F567" s="12"/>
      <c r="G567" s="12"/>
    </row>
    <row r="568" spans="4:7" ht="12.75">
      <c r="D568" s="8"/>
      <c r="E568" s="12"/>
      <c r="F568" s="12"/>
      <c r="G568" s="12"/>
    </row>
    <row r="569" spans="4:7" ht="12.75">
      <c r="D569" s="8"/>
      <c r="E569" s="12"/>
      <c r="F569" s="12"/>
      <c r="G569" s="12"/>
    </row>
    <row r="570" spans="4:7" ht="12.75">
      <c r="D570" s="8"/>
      <c r="E570" s="12"/>
      <c r="F570" s="12"/>
      <c r="G570" s="12"/>
    </row>
    <row r="571" spans="4:7" ht="12.75">
      <c r="D571" s="8"/>
      <c r="E571" s="12"/>
      <c r="F571" s="12"/>
      <c r="G571" s="12"/>
    </row>
    <row r="572" spans="4:7" ht="12.75">
      <c r="D572" s="8"/>
      <c r="E572" s="12"/>
      <c r="F572" s="12"/>
      <c r="G572" s="12"/>
    </row>
    <row r="573" spans="4:7" ht="12.75">
      <c r="D573" s="8"/>
      <c r="E573" s="12"/>
      <c r="F573" s="12"/>
      <c r="G573" s="12"/>
    </row>
    <row r="574" spans="4:7" ht="12.75">
      <c r="D574" s="8"/>
      <c r="E574" s="12"/>
      <c r="F574" s="12"/>
      <c r="G574" s="12"/>
    </row>
    <row r="575" spans="4:7" ht="12.75">
      <c r="D575" s="8"/>
      <c r="E575" s="12"/>
      <c r="F575" s="12"/>
      <c r="G575" s="12"/>
    </row>
    <row r="576" spans="4:7" ht="12.75">
      <c r="D576" s="8"/>
      <c r="E576" s="12"/>
      <c r="F576" s="12"/>
      <c r="G576" s="12"/>
    </row>
    <row r="577" spans="4:7" ht="12.75">
      <c r="D577" s="8"/>
      <c r="E577" s="12"/>
      <c r="F577" s="12"/>
      <c r="G577" s="12"/>
    </row>
    <row r="578" spans="4:7" ht="12.75">
      <c r="D578" s="8"/>
      <c r="E578" s="12"/>
      <c r="F578" s="12"/>
      <c r="G578" s="12"/>
    </row>
    <row r="579" spans="4:7" ht="12.75">
      <c r="D579" s="8"/>
      <c r="E579" s="12"/>
      <c r="F579" s="12"/>
      <c r="G579" s="12"/>
    </row>
    <row r="580" spans="4:7" ht="12.75">
      <c r="D580" s="8"/>
      <c r="E580" s="12"/>
      <c r="F580" s="12"/>
      <c r="G580" s="12"/>
    </row>
    <row r="581" spans="4:7" ht="12.75">
      <c r="D581" s="8"/>
      <c r="E581" s="12"/>
      <c r="F581" s="12"/>
      <c r="G581" s="12"/>
    </row>
    <row r="582" spans="4:7" ht="12.75">
      <c r="D582" s="8"/>
      <c r="E582" s="12"/>
      <c r="F582" s="12"/>
      <c r="G582" s="12"/>
    </row>
    <row r="583" spans="4:7" ht="12.75">
      <c r="D583" s="8"/>
      <c r="E583" s="12"/>
      <c r="F583" s="12"/>
      <c r="G583" s="12"/>
    </row>
    <row r="584" spans="4:7" ht="12.75">
      <c r="D584" s="8"/>
      <c r="E584" s="12"/>
      <c r="F584" s="12"/>
      <c r="G584" s="12"/>
    </row>
    <row r="585" spans="4:7" ht="12.75">
      <c r="D585" s="8"/>
      <c r="E585" s="12"/>
      <c r="F585" s="12"/>
      <c r="G585" s="12"/>
    </row>
    <row r="586" spans="4:7" ht="12.75">
      <c r="D586" s="8"/>
      <c r="E586" s="12"/>
      <c r="F586" s="12"/>
      <c r="G586" s="12"/>
    </row>
    <row r="587" spans="4:7" ht="12.75">
      <c r="D587" s="8"/>
      <c r="E587" s="12"/>
      <c r="F587" s="12"/>
      <c r="G587" s="12"/>
    </row>
    <row r="588" spans="4:7" ht="12.75">
      <c r="D588" s="8"/>
      <c r="E588" s="12"/>
      <c r="F588" s="12"/>
      <c r="G588" s="12"/>
    </row>
    <row r="589" spans="4:7" ht="12.75">
      <c r="D589" s="8"/>
      <c r="E589" s="12"/>
      <c r="F589" s="12"/>
      <c r="G589" s="12"/>
    </row>
    <row r="590" spans="4:7" ht="12.75">
      <c r="D590" s="8"/>
      <c r="E590" s="12"/>
      <c r="F590" s="12"/>
      <c r="G590" s="12"/>
    </row>
    <row r="591" spans="4:7" ht="12.75">
      <c r="D591" s="8"/>
      <c r="E591" s="12"/>
      <c r="F591" s="12"/>
      <c r="G591" s="12"/>
    </row>
    <row r="592" spans="4:7" ht="12.75">
      <c r="D592" s="8"/>
      <c r="E592" s="12"/>
      <c r="F592" s="12"/>
      <c r="G592" s="12"/>
    </row>
    <row r="593" spans="4:7" ht="12.75">
      <c r="D593" s="8"/>
      <c r="E593" s="12"/>
      <c r="F593" s="12"/>
      <c r="G593" s="12"/>
    </row>
    <row r="594" spans="4:7" ht="12.75">
      <c r="D594" s="8"/>
      <c r="E594" s="12"/>
      <c r="F594" s="12"/>
      <c r="G594" s="12"/>
    </row>
    <row r="595" spans="4:7" ht="12.75">
      <c r="D595" s="8"/>
      <c r="E595" s="12"/>
      <c r="F595" s="12"/>
      <c r="G595" s="12"/>
    </row>
    <row r="596" spans="4:7" ht="12.75">
      <c r="D596" s="8"/>
      <c r="E596" s="12"/>
      <c r="F596" s="12"/>
      <c r="G596" s="12"/>
    </row>
    <row r="597" spans="4:7" ht="12.75">
      <c r="D597" s="8"/>
      <c r="E597" s="12"/>
      <c r="F597" s="12"/>
      <c r="G597" s="12"/>
    </row>
    <row r="598" spans="4:7" ht="12.75">
      <c r="D598" s="8"/>
      <c r="E598" s="12"/>
      <c r="F598" s="12"/>
      <c r="G598" s="12"/>
    </row>
    <row r="599" spans="4:7" ht="12.75">
      <c r="D599" s="8"/>
      <c r="E599" s="12"/>
      <c r="F599" s="12"/>
      <c r="G599" s="12"/>
    </row>
    <row r="600" spans="4:7" ht="12.75">
      <c r="D600" s="8"/>
      <c r="E600" s="12"/>
      <c r="F600" s="12"/>
      <c r="G600" s="12"/>
    </row>
    <row r="601" spans="4:7" ht="12.75">
      <c r="D601" s="8"/>
      <c r="E601" s="12"/>
      <c r="F601" s="12"/>
      <c r="G601" s="12"/>
    </row>
    <row r="602" spans="4:7" ht="12.75">
      <c r="D602" s="8"/>
      <c r="E602" s="12"/>
      <c r="F602" s="12"/>
      <c r="G602" s="12"/>
    </row>
    <row r="603" spans="4:7" ht="12.75">
      <c r="D603" s="8"/>
      <c r="E603" s="12"/>
      <c r="F603" s="12"/>
      <c r="G603" s="12"/>
    </row>
    <row r="604" spans="4:7" ht="12.75">
      <c r="D604" s="8"/>
      <c r="E604" s="12"/>
      <c r="F604" s="12"/>
      <c r="G604" s="12"/>
    </row>
    <row r="605" spans="4:7" ht="12.75">
      <c r="D605" s="8"/>
      <c r="E605" s="12"/>
      <c r="F605" s="12"/>
      <c r="G605" s="12"/>
    </row>
    <row r="606" spans="4:7" ht="12.75">
      <c r="D606" s="8"/>
      <c r="E606" s="12"/>
      <c r="F606" s="12"/>
      <c r="G606" s="12"/>
    </row>
    <row r="607" spans="4:7" ht="12.75">
      <c r="D607" s="8"/>
      <c r="E607" s="12"/>
      <c r="F607" s="12"/>
      <c r="G607" s="12"/>
    </row>
    <row r="608" spans="4:7" ht="12.75">
      <c r="D608" s="8"/>
      <c r="E608" s="12"/>
      <c r="F608" s="12"/>
      <c r="G608" s="12"/>
    </row>
    <row r="609" spans="4:7" ht="12.75">
      <c r="D609" s="8"/>
      <c r="E609" s="12"/>
      <c r="F609" s="12"/>
      <c r="G609" s="12"/>
    </row>
    <row r="610" spans="4:7" ht="12.75">
      <c r="D610" s="8"/>
      <c r="E610" s="12"/>
      <c r="F610" s="12"/>
      <c r="G610" s="12"/>
    </row>
    <row r="611" spans="4:7" ht="12.75">
      <c r="D611" s="8"/>
      <c r="E611" s="12"/>
      <c r="F611" s="12"/>
      <c r="G611" s="12"/>
    </row>
    <row r="612" spans="4:7" ht="12.75">
      <c r="D612" s="8"/>
      <c r="E612" s="12"/>
      <c r="F612" s="12"/>
      <c r="G612" s="12"/>
    </row>
    <row r="613" spans="4:7" ht="12.75">
      <c r="D613" s="8"/>
      <c r="E613" s="12"/>
      <c r="F613" s="12"/>
      <c r="G613" s="12"/>
    </row>
    <row r="614" spans="4:7" ht="12.75">
      <c r="D614" s="8"/>
      <c r="E614" s="12"/>
      <c r="F614" s="12"/>
      <c r="G614" s="12"/>
    </row>
    <row r="615" spans="4:7" ht="12.75">
      <c r="D615" s="8"/>
      <c r="E615" s="12"/>
      <c r="F615" s="12"/>
      <c r="G615" s="12"/>
    </row>
    <row r="616" spans="4:7" ht="12.75">
      <c r="D616" s="8"/>
      <c r="E616" s="12"/>
      <c r="F616" s="12"/>
      <c r="G616" s="12"/>
    </row>
    <row r="617" spans="4:7" ht="12.75">
      <c r="D617" s="8"/>
      <c r="E617" s="12"/>
      <c r="F617" s="12"/>
      <c r="G617" s="12"/>
    </row>
    <row r="618" spans="4:7" ht="12.75">
      <c r="D618" s="8"/>
      <c r="E618" s="12"/>
      <c r="F618" s="12"/>
      <c r="G618" s="12"/>
    </row>
    <row r="619" spans="4:7" ht="12.75">
      <c r="D619" s="8"/>
      <c r="E619" s="12"/>
      <c r="F619" s="12"/>
      <c r="G619" s="12"/>
    </row>
    <row r="620" spans="4:7" ht="12.75">
      <c r="D620" s="8"/>
      <c r="E620" s="12"/>
      <c r="F620" s="12"/>
      <c r="G620" s="12"/>
    </row>
    <row r="621" spans="4:7" ht="12.75">
      <c r="D621" s="8"/>
      <c r="E621" s="12"/>
      <c r="F621" s="12"/>
      <c r="G621" s="12"/>
    </row>
    <row r="622" spans="4:7" ht="12.75">
      <c r="D622" s="8"/>
      <c r="E622" s="12"/>
      <c r="F622" s="12"/>
      <c r="G622" s="12"/>
    </row>
    <row r="623" spans="4:7" ht="12.75">
      <c r="D623" s="8"/>
      <c r="E623" s="12"/>
      <c r="F623" s="12"/>
      <c r="G623" s="12"/>
    </row>
    <row r="624" spans="4:7" ht="12.75">
      <c r="D624" s="8"/>
      <c r="E624" s="12"/>
      <c r="F624" s="12"/>
      <c r="G624" s="12"/>
    </row>
    <row r="625" spans="4:7" ht="12.75">
      <c r="D625" s="8"/>
      <c r="E625" s="12"/>
      <c r="F625" s="12"/>
      <c r="G625" s="12"/>
    </row>
    <row r="626" spans="4:7" ht="12.75">
      <c r="D626" s="8"/>
      <c r="E626" s="12"/>
      <c r="F626" s="12"/>
      <c r="G626" s="12"/>
    </row>
    <row r="627" spans="4:7" ht="12.75">
      <c r="D627" s="8"/>
      <c r="E627" s="12"/>
      <c r="F627" s="12"/>
      <c r="G627" s="12"/>
    </row>
    <row r="628" spans="4:7" ht="12.75">
      <c r="D628" s="8"/>
      <c r="E628" s="12"/>
      <c r="F628" s="12"/>
      <c r="G628" s="12"/>
    </row>
    <row r="629" spans="4:7" ht="12.75">
      <c r="D629" s="8"/>
      <c r="E629" s="12"/>
      <c r="F629" s="12"/>
      <c r="G629" s="12"/>
    </row>
    <row r="630" spans="4:7" ht="12.75">
      <c r="D630" s="8"/>
      <c r="E630" s="12"/>
      <c r="F630" s="12"/>
      <c r="G630" s="12"/>
    </row>
    <row r="631" spans="4:7" ht="12.75">
      <c r="D631" s="8"/>
      <c r="E631" s="12"/>
      <c r="F631" s="12"/>
      <c r="G631" s="12"/>
    </row>
    <row r="632" spans="4:7" ht="12.75">
      <c r="D632" s="8"/>
      <c r="E632" s="12"/>
      <c r="F632" s="12"/>
      <c r="G632" s="12"/>
    </row>
    <row r="633" spans="4:7" ht="12.75">
      <c r="D633" s="8"/>
      <c r="E633" s="12"/>
      <c r="F633" s="12"/>
      <c r="G633" s="12"/>
    </row>
    <row r="634" spans="4:7" ht="12.75">
      <c r="D634" s="8"/>
      <c r="E634" s="12"/>
      <c r="F634" s="12"/>
      <c r="G634" s="12"/>
    </row>
    <row r="635" spans="4:7" ht="12.75">
      <c r="D635" s="8"/>
      <c r="E635" s="12"/>
      <c r="F635" s="12"/>
      <c r="G635" s="12"/>
    </row>
    <row r="636" spans="4:7" ht="12.75">
      <c r="D636" s="8"/>
      <c r="E636" s="12"/>
      <c r="F636" s="12"/>
      <c r="G636" s="12"/>
    </row>
    <row r="637" spans="4:7" ht="12.75">
      <c r="D637" s="8"/>
      <c r="E637" s="12"/>
      <c r="F637" s="12"/>
      <c r="G637" s="12"/>
    </row>
    <row r="638" spans="4:7" ht="12.75">
      <c r="D638" s="8"/>
      <c r="E638" s="12"/>
      <c r="F638" s="12"/>
      <c r="G638" s="12"/>
    </row>
    <row r="639" spans="4:7" ht="12.75">
      <c r="D639" s="8"/>
      <c r="E639" s="12"/>
      <c r="F639" s="12"/>
      <c r="G639" s="12"/>
    </row>
    <row r="640" spans="4:7" ht="12.75">
      <c r="D640" s="8"/>
      <c r="E640" s="12"/>
      <c r="F640" s="12"/>
      <c r="G640" s="12"/>
    </row>
    <row r="641" spans="4:7" ht="12.75">
      <c r="D641" s="8"/>
      <c r="E641" s="12"/>
      <c r="F641" s="12"/>
      <c r="G641" s="12"/>
    </row>
    <row r="642" spans="4:7" ht="12.75">
      <c r="D642" s="8"/>
      <c r="E642" s="12"/>
      <c r="F642" s="12"/>
      <c r="G642" s="12"/>
    </row>
    <row r="643" spans="4:7" ht="12.75">
      <c r="D643" s="8"/>
      <c r="E643" s="12"/>
      <c r="F643" s="12"/>
      <c r="G643" s="12"/>
    </row>
    <row r="644" spans="4:7" ht="12.75">
      <c r="D644" s="8"/>
      <c r="E644" s="12"/>
      <c r="F644" s="12"/>
      <c r="G644" s="12"/>
    </row>
    <row r="645" spans="4:7" ht="12.75">
      <c r="D645" s="8"/>
      <c r="E645" s="12"/>
      <c r="F645" s="12"/>
      <c r="G645" s="12"/>
    </row>
    <row r="646" spans="4:7" ht="12.75">
      <c r="D646" s="8"/>
      <c r="E646" s="12"/>
      <c r="F646" s="12"/>
      <c r="G646" s="12"/>
    </row>
    <row r="647" spans="4:7" ht="12.75">
      <c r="D647" s="8"/>
      <c r="E647" s="12"/>
      <c r="F647" s="12"/>
      <c r="G647" s="12"/>
    </row>
    <row r="648" spans="4:7" ht="12.75">
      <c r="D648" s="8"/>
      <c r="E648" s="12"/>
      <c r="F648" s="12"/>
      <c r="G648" s="12"/>
    </row>
    <row r="649" spans="4:7" ht="12.75">
      <c r="D649" s="8"/>
      <c r="E649" s="12"/>
      <c r="F649" s="12"/>
      <c r="G649" s="12"/>
    </row>
    <row r="650" spans="4:7" ht="12.75">
      <c r="D650" s="8"/>
      <c r="E650" s="12"/>
      <c r="F650" s="12"/>
      <c r="G650" s="12"/>
    </row>
    <row r="651" spans="4:7" ht="12.75">
      <c r="D651" s="8"/>
      <c r="E651" s="12"/>
      <c r="F651" s="12"/>
      <c r="G651" s="12"/>
    </row>
    <row r="652" spans="4:7" ht="12.75">
      <c r="D652" s="8"/>
      <c r="E652" s="12"/>
      <c r="F652" s="12"/>
      <c r="G652" s="12"/>
    </row>
    <row r="653" spans="4:7" ht="12.75">
      <c r="D653" s="8"/>
      <c r="E653" s="12"/>
      <c r="F653" s="12"/>
      <c r="G653" s="12"/>
    </row>
    <row r="654" spans="4:7" ht="12.75">
      <c r="D654" s="8"/>
      <c r="E654" s="12"/>
      <c r="F654" s="12"/>
      <c r="G654" s="12"/>
    </row>
    <row r="655" spans="4:7" ht="12.75">
      <c r="D655" s="8"/>
      <c r="E655" s="12"/>
      <c r="F655" s="12"/>
      <c r="G655" s="12"/>
    </row>
    <row r="656" spans="4:7" ht="12.75">
      <c r="D656" s="8"/>
      <c r="E656" s="12"/>
      <c r="F656" s="12"/>
      <c r="G656" s="12"/>
    </row>
    <row r="657" spans="4:7" ht="12.75">
      <c r="D657" s="8"/>
      <c r="E657" s="12"/>
      <c r="F657" s="12"/>
      <c r="G657" s="12"/>
    </row>
    <row r="658" spans="4:7" ht="12.75">
      <c r="D658" s="8"/>
      <c r="E658" s="12"/>
      <c r="F658" s="12"/>
      <c r="G658" s="12"/>
    </row>
    <row r="659" spans="4:7" ht="12.75">
      <c r="D659" s="8"/>
      <c r="E659" s="12"/>
      <c r="F659" s="12"/>
      <c r="G659" s="12"/>
    </row>
    <row r="660" spans="4:7" ht="12.75">
      <c r="D660" s="8"/>
      <c r="E660" s="12"/>
      <c r="F660" s="12"/>
      <c r="G660" s="12"/>
    </row>
    <row r="661" spans="4:7" ht="12.75">
      <c r="D661" s="8"/>
      <c r="E661" s="12"/>
      <c r="F661" s="12"/>
      <c r="G661" s="12"/>
    </row>
    <row r="662" spans="4:7" ht="12.75">
      <c r="D662" s="8"/>
      <c r="E662" s="12"/>
      <c r="F662" s="12"/>
      <c r="G662" s="12"/>
    </row>
    <row r="663" spans="4:7" ht="12.75">
      <c r="D663" s="8"/>
      <c r="E663" s="12"/>
      <c r="F663" s="12"/>
      <c r="G663" s="12"/>
    </row>
    <row r="664" spans="4:7" ht="12.75">
      <c r="D664" s="8"/>
      <c r="E664" s="12"/>
      <c r="F664" s="12"/>
      <c r="G664" s="12"/>
    </row>
    <row r="665" spans="4:7" ht="12.75">
      <c r="D665" s="8"/>
      <c r="E665" s="12"/>
      <c r="F665" s="12"/>
      <c r="G665" s="12"/>
    </row>
    <row r="666" spans="4:7" ht="12.75">
      <c r="D666" s="8"/>
      <c r="E666" s="12"/>
      <c r="F666" s="12"/>
      <c r="G666" s="12"/>
    </row>
    <row r="667" spans="4:7" ht="12.75">
      <c r="D667" s="8"/>
      <c r="E667" s="12"/>
      <c r="F667" s="12"/>
      <c r="G667" s="12"/>
    </row>
    <row r="668" spans="4:7" ht="12.75">
      <c r="D668" s="8"/>
      <c r="E668" s="12"/>
      <c r="F668" s="12"/>
      <c r="G668" s="12"/>
    </row>
    <row r="669" spans="4:7" ht="12.75">
      <c r="D669" s="8"/>
      <c r="E669" s="12"/>
      <c r="F669" s="12"/>
      <c r="G669" s="12"/>
    </row>
    <row r="670" spans="4:7" ht="12.75">
      <c r="D670" s="8"/>
      <c r="E670" s="12"/>
      <c r="F670" s="12"/>
      <c r="G670" s="12"/>
    </row>
    <row r="671" spans="4:7" ht="12.75">
      <c r="D671" s="8"/>
      <c r="E671" s="12"/>
      <c r="F671" s="12"/>
      <c r="G671" s="12"/>
    </row>
    <row r="672" spans="4:7" ht="12.75">
      <c r="D672" s="8"/>
      <c r="E672" s="12"/>
      <c r="F672" s="12"/>
      <c r="G672" s="12"/>
    </row>
    <row r="673" spans="4:7" ht="12.75">
      <c r="D673" s="8"/>
      <c r="E673" s="12"/>
      <c r="F673" s="12"/>
      <c r="G673" s="12"/>
    </row>
    <row r="674" spans="4:7" ht="12.75">
      <c r="D674" s="8"/>
      <c r="E674" s="12"/>
      <c r="F674" s="12"/>
      <c r="G674" s="12"/>
    </row>
    <row r="675" spans="4:7" ht="12.75">
      <c r="D675" s="8"/>
      <c r="E675" s="12"/>
      <c r="F675" s="12"/>
      <c r="G675" s="12"/>
    </row>
    <row r="676" spans="4:7" ht="12.75">
      <c r="D676" s="8"/>
      <c r="E676" s="12"/>
      <c r="F676" s="12"/>
      <c r="G676" s="12"/>
    </row>
    <row r="677" spans="4:7" ht="12.75">
      <c r="D677" s="8"/>
      <c r="E677" s="12"/>
      <c r="F677" s="12"/>
      <c r="G677" s="12"/>
    </row>
    <row r="678" spans="4:7" ht="12.75">
      <c r="D678" s="8"/>
      <c r="E678" s="12"/>
      <c r="F678" s="12"/>
      <c r="G678" s="12"/>
    </row>
    <row r="679" spans="4:7" ht="12.75">
      <c r="D679" s="8"/>
      <c r="E679" s="12"/>
      <c r="F679" s="12"/>
      <c r="G679" s="12"/>
    </row>
    <row r="680" spans="4:7" ht="12.75">
      <c r="D680" s="8"/>
      <c r="E680" s="12"/>
      <c r="F680" s="12"/>
      <c r="G680" s="12"/>
    </row>
    <row r="681" spans="4:7" ht="12.75">
      <c r="D681" s="8"/>
      <c r="E681" s="12"/>
      <c r="F681" s="12"/>
      <c r="G681" s="12"/>
    </row>
    <row r="682" spans="4:7" ht="12.75">
      <c r="D682" s="8"/>
      <c r="E682" s="12"/>
      <c r="F682" s="12"/>
      <c r="G682" s="12"/>
    </row>
    <row r="683" spans="4:7" ht="12.75">
      <c r="D683" s="8"/>
      <c r="E683" s="12"/>
      <c r="F683" s="12"/>
      <c r="G683" s="12"/>
    </row>
    <row r="684" spans="4:7" ht="12.75">
      <c r="D684" s="8"/>
      <c r="E684" s="12"/>
      <c r="F684" s="12"/>
      <c r="G684" s="12"/>
    </row>
    <row r="685" spans="4:7" ht="12.75">
      <c r="D685" s="8"/>
      <c r="E685" s="12"/>
      <c r="F685" s="12"/>
      <c r="G685" s="12"/>
    </row>
    <row r="686" spans="4:7" ht="12.75">
      <c r="D686" s="8"/>
      <c r="E686" s="12"/>
      <c r="F686" s="12"/>
      <c r="G686" s="12"/>
    </row>
    <row r="687" spans="4:7" ht="12.75">
      <c r="D687" s="8"/>
      <c r="E687" s="12"/>
      <c r="F687" s="12"/>
      <c r="G687" s="12"/>
    </row>
    <row r="688" spans="4:7" ht="12.75">
      <c r="D688" s="8"/>
      <c r="E688" s="12"/>
      <c r="F688" s="12"/>
      <c r="G688" s="12"/>
    </row>
    <row r="689" spans="4:7" ht="12.75">
      <c r="D689" s="8"/>
      <c r="E689" s="12"/>
      <c r="F689" s="12"/>
      <c r="G689" s="12"/>
    </row>
    <row r="690" spans="4:7" ht="12.75">
      <c r="D690" s="8"/>
      <c r="E690" s="12"/>
      <c r="F690" s="12"/>
      <c r="G690" s="12"/>
    </row>
    <row r="691" spans="4:7" ht="12.75">
      <c r="D691" s="8"/>
      <c r="E691" s="12"/>
      <c r="F691" s="12"/>
      <c r="G691" s="12"/>
    </row>
    <row r="692" spans="4:7" ht="12.75">
      <c r="D692" s="8"/>
      <c r="E692" s="12"/>
      <c r="F692" s="12"/>
      <c r="G692" s="12"/>
    </row>
    <row r="693" spans="4:7" ht="12.75">
      <c r="D693" s="8"/>
      <c r="E693" s="12"/>
      <c r="F693" s="12"/>
      <c r="G693" s="12"/>
    </row>
    <row r="694" spans="4:7" ht="12.75">
      <c r="D694" s="8"/>
      <c r="E694" s="12"/>
      <c r="F694" s="12"/>
      <c r="G694" s="12"/>
    </row>
    <row r="695" spans="4:7" ht="12.75">
      <c r="D695" s="8"/>
      <c r="E695" s="12"/>
      <c r="F695" s="12"/>
      <c r="G695" s="12"/>
    </row>
    <row r="696" spans="4:7" ht="12.75">
      <c r="D696" s="8"/>
      <c r="E696" s="12"/>
      <c r="F696" s="12"/>
      <c r="G696" s="12"/>
    </row>
    <row r="697" spans="4:7" ht="12.75">
      <c r="D697" s="8"/>
      <c r="E697" s="12"/>
      <c r="F697" s="12"/>
      <c r="G697" s="12"/>
    </row>
    <row r="698" spans="4:7" ht="12.75">
      <c r="D698" s="8"/>
      <c r="E698" s="12"/>
      <c r="F698" s="12"/>
      <c r="G698" s="12"/>
    </row>
    <row r="699" spans="4:7" ht="12.75">
      <c r="D699" s="8"/>
      <c r="E699" s="12"/>
      <c r="F699" s="12"/>
      <c r="G699" s="12"/>
    </row>
    <row r="700" spans="4:7" ht="12.75">
      <c r="D700" s="8"/>
      <c r="E700" s="12"/>
      <c r="F700" s="12"/>
      <c r="G700" s="12"/>
    </row>
    <row r="701" spans="4:7" ht="12.75">
      <c r="D701" s="8"/>
      <c r="E701" s="12"/>
      <c r="F701" s="12"/>
      <c r="G701" s="12"/>
    </row>
    <row r="702" spans="4:7" ht="12.75">
      <c r="D702" s="8"/>
      <c r="E702" s="12"/>
      <c r="F702" s="12"/>
      <c r="G702" s="12"/>
    </row>
    <row r="703" spans="4:7" ht="12.75">
      <c r="D703" s="8"/>
      <c r="E703" s="12"/>
      <c r="F703" s="12"/>
      <c r="G703" s="12"/>
    </row>
    <row r="704" spans="4:7" ht="12.75">
      <c r="D704" s="8"/>
      <c r="E704" s="12"/>
      <c r="F704" s="12"/>
      <c r="G704" s="12"/>
    </row>
    <row r="705" spans="4:7" ht="12.75">
      <c r="D705" s="8"/>
      <c r="E705" s="12"/>
      <c r="F705" s="12"/>
      <c r="G705" s="12"/>
    </row>
    <row r="706" spans="4:7" ht="12.75">
      <c r="D706" s="8"/>
      <c r="E706" s="12"/>
      <c r="F706" s="12"/>
      <c r="G706" s="12"/>
    </row>
    <row r="707" spans="4:7" ht="12.75">
      <c r="D707" s="8"/>
      <c r="E707" s="12"/>
      <c r="F707" s="12"/>
      <c r="G707" s="12"/>
    </row>
    <row r="708" spans="4:7" ht="12.75">
      <c r="D708" s="8"/>
      <c r="E708" s="12"/>
      <c r="F708" s="12"/>
      <c r="G708" s="12"/>
    </row>
    <row r="709" spans="4:7" ht="12.75">
      <c r="D709" s="8"/>
      <c r="E709" s="12"/>
      <c r="F709" s="12"/>
      <c r="G709" s="12"/>
    </row>
    <row r="710" spans="4:7" ht="12.75">
      <c r="D710" s="8"/>
      <c r="E710" s="12"/>
      <c r="F710" s="12"/>
      <c r="G710" s="12"/>
    </row>
    <row r="711" spans="4:7" ht="12.75">
      <c r="D711" s="8"/>
      <c r="E711" s="12"/>
      <c r="F711" s="12"/>
      <c r="G711" s="12"/>
    </row>
    <row r="712" spans="4:7" ht="12.75">
      <c r="D712" s="8"/>
      <c r="E712" s="12"/>
      <c r="F712" s="12"/>
      <c r="G712" s="12"/>
    </row>
    <row r="713" spans="4:7" ht="12.75">
      <c r="D713" s="8"/>
      <c r="E713" s="12"/>
      <c r="F713" s="12"/>
      <c r="G713" s="12"/>
    </row>
    <row r="714" spans="4:7" ht="12.75">
      <c r="D714" s="8"/>
      <c r="E714" s="12"/>
      <c r="F714" s="12"/>
      <c r="G714" s="12"/>
    </row>
    <row r="715" spans="4:7" ht="12.75">
      <c r="D715" s="8"/>
      <c r="E715" s="12"/>
      <c r="F715" s="12"/>
      <c r="G715" s="12"/>
    </row>
    <row r="716" spans="4:7" ht="12.75">
      <c r="D716" s="8"/>
      <c r="E716" s="12"/>
      <c r="F716" s="12"/>
      <c r="G716" s="12"/>
    </row>
    <row r="717" spans="4:7" ht="12.75">
      <c r="D717" s="8"/>
      <c r="E717" s="12"/>
      <c r="F717" s="12"/>
      <c r="G717" s="12"/>
    </row>
    <row r="718" spans="4:7" ht="12.75">
      <c r="D718" s="8"/>
      <c r="E718" s="12"/>
      <c r="F718" s="12"/>
      <c r="G718" s="12"/>
    </row>
    <row r="719" spans="4:7" ht="12.75">
      <c r="D719" s="8"/>
      <c r="E719" s="12"/>
      <c r="F719" s="12"/>
      <c r="G719" s="12"/>
    </row>
    <row r="720" spans="4:7" ht="12.75">
      <c r="D720" s="8"/>
      <c r="E720" s="12"/>
      <c r="F720" s="12"/>
      <c r="G720" s="12"/>
    </row>
    <row r="721" spans="4:7" ht="12.75">
      <c r="D721" s="8"/>
      <c r="E721" s="12"/>
      <c r="F721" s="12"/>
      <c r="G721" s="12"/>
    </row>
    <row r="722" spans="4:7" ht="12.75">
      <c r="D722" s="8"/>
      <c r="E722" s="12"/>
      <c r="F722" s="12"/>
      <c r="G722" s="12"/>
    </row>
    <row r="723" spans="4:7" ht="12.75">
      <c r="D723" s="8"/>
      <c r="E723" s="12"/>
      <c r="F723" s="12"/>
      <c r="G723" s="12"/>
    </row>
    <row r="724" spans="4:7" ht="12.75">
      <c r="D724" s="8"/>
      <c r="E724" s="12"/>
      <c r="F724" s="12"/>
      <c r="G724" s="12"/>
    </row>
    <row r="725" spans="4:7" ht="12.75">
      <c r="D725" s="8"/>
      <c r="E725" s="12"/>
      <c r="F725" s="12"/>
      <c r="G725" s="12"/>
    </row>
    <row r="726" spans="4:7" ht="12.75">
      <c r="D726" s="8"/>
      <c r="E726" s="12"/>
      <c r="F726" s="12"/>
      <c r="G726" s="12"/>
    </row>
    <row r="727" spans="4:7" ht="12.75">
      <c r="D727" s="8"/>
      <c r="E727" s="12"/>
      <c r="F727" s="12"/>
      <c r="G727" s="12"/>
    </row>
    <row r="728" spans="4:7" ht="12.75">
      <c r="D728" s="8"/>
      <c r="E728" s="12"/>
      <c r="F728" s="12"/>
      <c r="G728" s="12"/>
    </row>
    <row r="729" spans="4:7" ht="12.75">
      <c r="D729" s="8"/>
      <c r="E729" s="12"/>
      <c r="F729" s="12"/>
      <c r="G729" s="12"/>
    </row>
    <row r="730" spans="4:7" ht="12.75">
      <c r="D730" s="8"/>
      <c r="E730" s="12"/>
      <c r="F730" s="12"/>
      <c r="G730" s="12"/>
    </row>
    <row r="731" spans="4:7" ht="12.75">
      <c r="D731" s="8"/>
      <c r="E731" s="12"/>
      <c r="F731" s="12"/>
      <c r="G731" s="12"/>
    </row>
    <row r="732" spans="4:7" ht="12.75">
      <c r="D732" s="8"/>
      <c r="E732" s="12"/>
      <c r="F732" s="12"/>
      <c r="G732" s="12"/>
    </row>
    <row r="733" spans="4:7" ht="12.75">
      <c r="D733" s="8"/>
      <c r="E733" s="12"/>
      <c r="F733" s="12"/>
      <c r="G733" s="12"/>
    </row>
    <row r="734" spans="4:7" ht="12.75">
      <c r="D734" s="8"/>
      <c r="E734" s="12"/>
      <c r="F734" s="12"/>
      <c r="G734" s="12"/>
    </row>
    <row r="735" spans="4:7" ht="12.75">
      <c r="D735" s="8"/>
      <c r="E735" s="12"/>
      <c r="F735" s="12"/>
      <c r="G735" s="12"/>
    </row>
    <row r="736" spans="4:7" ht="12.75">
      <c r="D736" s="8"/>
      <c r="E736" s="12"/>
      <c r="F736" s="12"/>
      <c r="G736" s="12"/>
    </row>
    <row r="737" spans="4:7" ht="12.75">
      <c r="D737" s="8"/>
      <c r="E737" s="12"/>
      <c r="F737" s="12"/>
      <c r="G737" s="12"/>
    </row>
    <row r="738" spans="4:7" ht="12.75">
      <c r="D738" s="8"/>
      <c r="E738" s="12"/>
      <c r="F738" s="12"/>
      <c r="G738" s="12"/>
    </row>
    <row r="739" spans="4:7" ht="12.75">
      <c r="D739" s="8"/>
      <c r="E739" s="12"/>
      <c r="F739" s="12"/>
      <c r="G739" s="12"/>
    </row>
    <row r="740" spans="4:7" ht="12.75">
      <c r="D740" s="8"/>
      <c r="E740" s="12"/>
      <c r="F740" s="12"/>
      <c r="G740" s="12"/>
    </row>
    <row r="741" spans="4:7" ht="12.75">
      <c r="D741" s="8"/>
      <c r="E741" s="12"/>
      <c r="F741" s="12"/>
      <c r="G741" s="12"/>
    </row>
    <row r="742" spans="4:7" ht="12.75">
      <c r="D742" s="8"/>
      <c r="E742" s="12"/>
      <c r="F742" s="12"/>
      <c r="G742" s="12"/>
    </row>
    <row r="743" spans="4:7" ht="12.75">
      <c r="D743" s="8"/>
      <c r="E743" s="12"/>
      <c r="F743" s="12"/>
      <c r="G743" s="12"/>
    </row>
    <row r="744" spans="4:7" ht="12.75">
      <c r="D744" s="8"/>
      <c r="E744" s="12"/>
      <c r="F744" s="12"/>
      <c r="G744" s="12"/>
    </row>
    <row r="745" spans="4:7" ht="12.75">
      <c r="D745" s="8"/>
      <c r="E745" s="12"/>
      <c r="F745" s="12"/>
      <c r="G745" s="12"/>
    </row>
    <row r="746" spans="4:7" ht="12.75">
      <c r="D746" s="8"/>
      <c r="E746" s="12"/>
      <c r="F746" s="12"/>
      <c r="G746" s="12"/>
    </row>
    <row r="747" spans="4:7" ht="12.75">
      <c r="D747" s="8"/>
      <c r="E747" s="12"/>
      <c r="F747" s="12"/>
      <c r="G747" s="12"/>
    </row>
    <row r="748" spans="4:7" ht="12.75">
      <c r="D748" s="8"/>
      <c r="E748" s="12"/>
      <c r="F748" s="12"/>
      <c r="G748" s="12"/>
    </row>
    <row r="749" spans="4:7" ht="12.75">
      <c r="D749" s="8"/>
      <c r="E749" s="12"/>
      <c r="F749" s="12"/>
      <c r="G749" s="12"/>
    </row>
    <row r="750" spans="4:7" ht="12.75">
      <c r="D750" s="8"/>
      <c r="E750" s="12"/>
      <c r="F750" s="12"/>
      <c r="G750" s="12"/>
    </row>
    <row r="751" spans="4:7" ht="12.75">
      <c r="D751" s="8"/>
      <c r="E751" s="12"/>
      <c r="F751" s="12"/>
      <c r="G751" s="12"/>
    </row>
    <row r="752" spans="4:7" ht="12.75">
      <c r="D752" s="8"/>
      <c r="E752" s="12"/>
      <c r="F752" s="12"/>
      <c r="G752" s="12"/>
    </row>
    <row r="753" spans="4:7" ht="12.75">
      <c r="D753" s="8"/>
      <c r="E753" s="12"/>
      <c r="F753" s="12"/>
      <c r="G753" s="12"/>
    </row>
    <row r="754" spans="4:7" ht="12.75">
      <c r="D754" s="8"/>
      <c r="E754" s="12"/>
      <c r="F754" s="12"/>
      <c r="G754" s="12"/>
    </row>
    <row r="755" spans="4:7" ht="12.75">
      <c r="D755" s="8"/>
      <c r="E755" s="12"/>
      <c r="F755" s="12"/>
      <c r="G755" s="12"/>
    </row>
    <row r="756" spans="4:7" ht="12.75">
      <c r="D756" s="8"/>
      <c r="E756" s="12"/>
      <c r="F756" s="12"/>
      <c r="G756" s="12"/>
    </row>
    <row r="757" spans="4:7" ht="12.75">
      <c r="D757" s="8"/>
      <c r="E757" s="12"/>
      <c r="F757" s="12"/>
      <c r="G757" s="12"/>
    </row>
    <row r="758" spans="4:7" ht="12.75">
      <c r="D758" s="8"/>
      <c r="E758" s="12"/>
      <c r="F758" s="12"/>
      <c r="G758" s="12"/>
    </row>
    <row r="759" spans="4:7" ht="12.75">
      <c r="D759" s="8"/>
      <c r="E759" s="12"/>
      <c r="F759" s="12"/>
      <c r="G759" s="12"/>
    </row>
    <row r="760" spans="4:7" ht="12.75">
      <c r="D760" s="8"/>
      <c r="E760" s="12"/>
      <c r="F760" s="12"/>
      <c r="G760" s="12"/>
    </row>
    <row r="761" spans="4:7" ht="12.75">
      <c r="D761" s="8"/>
      <c r="E761" s="12"/>
      <c r="F761" s="12"/>
      <c r="G761" s="12"/>
    </row>
    <row r="762" spans="4:7" ht="12.75">
      <c r="D762" s="8"/>
      <c r="E762" s="12"/>
      <c r="F762" s="12"/>
      <c r="G762" s="12"/>
    </row>
    <row r="763" spans="4:7" ht="12.75">
      <c r="D763" s="8"/>
      <c r="E763" s="12"/>
      <c r="F763" s="12"/>
      <c r="G763" s="12"/>
    </row>
    <row r="764" spans="4:7" ht="12.75">
      <c r="D764" s="8"/>
      <c r="E764" s="12"/>
      <c r="F764" s="12"/>
      <c r="G764" s="12"/>
    </row>
    <row r="765" spans="4:7" ht="12.75">
      <c r="D765" s="8"/>
      <c r="E765" s="12"/>
      <c r="F765" s="12"/>
      <c r="G765" s="12"/>
    </row>
    <row r="766" spans="4:7" ht="12.75">
      <c r="D766" s="8"/>
      <c r="E766" s="12"/>
      <c r="F766" s="12"/>
      <c r="G766" s="12"/>
    </row>
    <row r="767" spans="4:7" ht="12.75">
      <c r="D767" s="8"/>
      <c r="E767" s="12"/>
      <c r="F767" s="12"/>
      <c r="G767" s="12"/>
    </row>
    <row r="768" spans="4:7" ht="12.75">
      <c r="D768" s="8"/>
      <c r="E768" s="12"/>
      <c r="F768" s="12"/>
      <c r="G768" s="12"/>
    </row>
    <row r="769" spans="4:7" ht="12.75">
      <c r="D769" s="8"/>
      <c r="E769" s="12"/>
      <c r="F769" s="12"/>
      <c r="G769" s="12"/>
    </row>
    <row r="770" spans="4:7" ht="12.75">
      <c r="D770" s="8"/>
      <c r="E770" s="12"/>
      <c r="F770" s="12"/>
      <c r="G770" s="12"/>
    </row>
    <row r="771" spans="4:7" ht="12.75">
      <c r="D771" s="8"/>
      <c r="E771" s="12"/>
      <c r="F771" s="12"/>
      <c r="G771" s="12"/>
    </row>
    <row r="772" spans="4:7" ht="12.75">
      <c r="D772" s="8"/>
      <c r="E772" s="12"/>
      <c r="F772" s="12"/>
      <c r="G772" s="12"/>
    </row>
    <row r="773" spans="4:7" ht="12.75">
      <c r="D773" s="8"/>
      <c r="E773" s="12"/>
      <c r="F773" s="12"/>
      <c r="G773" s="12"/>
    </row>
    <row r="774" spans="4:7" ht="12.75">
      <c r="D774" s="8"/>
      <c r="E774" s="12"/>
      <c r="F774" s="12"/>
      <c r="G774" s="12"/>
    </row>
    <row r="775" spans="4:7" ht="12.75">
      <c r="D775" s="8"/>
      <c r="E775" s="12"/>
      <c r="F775" s="12"/>
      <c r="G775" s="12"/>
    </row>
    <row r="776" spans="4:7" ht="12.75">
      <c r="D776" s="8"/>
      <c r="E776" s="12"/>
      <c r="F776" s="12"/>
      <c r="G776" s="12"/>
    </row>
    <row r="777" spans="4:7" ht="12.75">
      <c r="D777" s="8"/>
      <c r="E777" s="12"/>
      <c r="F777" s="12"/>
      <c r="G777" s="12"/>
    </row>
    <row r="778" spans="4:7" ht="12.75">
      <c r="D778" s="8"/>
      <c r="E778" s="12"/>
      <c r="F778" s="12"/>
      <c r="G778" s="12"/>
    </row>
    <row r="779" spans="4:7" ht="12.75">
      <c r="D779" s="8"/>
      <c r="E779" s="12"/>
      <c r="F779" s="12"/>
      <c r="G779" s="12"/>
    </row>
    <row r="780" spans="4:7" ht="12.75">
      <c r="D780" s="8"/>
      <c r="E780" s="12"/>
      <c r="F780" s="12"/>
      <c r="G780" s="12"/>
    </row>
    <row r="781" spans="4:7" ht="12.75">
      <c r="D781" s="8"/>
      <c r="E781" s="12"/>
      <c r="F781" s="12"/>
      <c r="G781" s="12"/>
    </row>
    <row r="782" spans="4:7" ht="12.75">
      <c r="D782" s="8"/>
      <c r="E782" s="12"/>
      <c r="F782" s="12"/>
      <c r="G782" s="12"/>
    </row>
    <row r="783" spans="4:7" ht="12.75">
      <c r="D783" s="8"/>
      <c r="E783" s="12"/>
      <c r="F783" s="12"/>
      <c r="G783" s="12"/>
    </row>
    <row r="784" spans="4:7" ht="12.75">
      <c r="D784" s="8"/>
      <c r="E784" s="12"/>
      <c r="F784" s="12"/>
      <c r="G784" s="12"/>
    </row>
    <row r="785" spans="4:7" ht="12.75">
      <c r="D785" s="8"/>
      <c r="E785" s="12"/>
      <c r="F785" s="12"/>
      <c r="G785" s="12"/>
    </row>
    <row r="786" spans="4:7" ht="12.75">
      <c r="D786" s="8"/>
      <c r="E786" s="12"/>
      <c r="F786" s="12"/>
      <c r="G786" s="12"/>
    </row>
    <row r="787" spans="4:7" ht="12.75">
      <c r="D787" s="8"/>
      <c r="E787" s="12"/>
      <c r="F787" s="12"/>
      <c r="G787" s="12"/>
    </row>
    <row r="788" spans="4:7" ht="12.75">
      <c r="D788" s="8"/>
      <c r="E788" s="12"/>
      <c r="F788" s="12"/>
      <c r="G788" s="12"/>
    </row>
    <row r="789" spans="4:7" ht="12.75">
      <c r="D789" s="8"/>
      <c r="E789" s="12"/>
      <c r="F789" s="12"/>
      <c r="G789" s="12"/>
    </row>
    <row r="790" spans="4:7" ht="12.75">
      <c r="D790" s="8"/>
      <c r="E790" s="12"/>
      <c r="F790" s="12"/>
      <c r="G790" s="12"/>
    </row>
    <row r="791" spans="4:7" ht="12.75">
      <c r="D791" s="8"/>
      <c r="E791" s="12"/>
      <c r="F791" s="12"/>
      <c r="G791" s="12"/>
    </row>
    <row r="792" spans="4:7" ht="12.75">
      <c r="D792" s="8"/>
      <c r="E792" s="12"/>
      <c r="F792" s="12"/>
      <c r="G792" s="12"/>
    </row>
    <row r="793" spans="4:7" ht="12.75">
      <c r="D793" s="8"/>
      <c r="E793" s="12"/>
      <c r="F793" s="12"/>
      <c r="G793" s="12"/>
    </row>
    <row r="794" spans="4:7" ht="12.75">
      <c r="D794" s="8"/>
      <c r="E794" s="12"/>
      <c r="F794" s="12"/>
      <c r="G794" s="12"/>
    </row>
    <row r="795" spans="4:7" ht="12.75">
      <c r="D795" s="8"/>
      <c r="E795" s="12"/>
      <c r="F795" s="12"/>
      <c r="G795" s="12"/>
    </row>
    <row r="796" spans="4:7" ht="12.75">
      <c r="D796" s="8"/>
      <c r="E796" s="12"/>
      <c r="F796" s="12"/>
      <c r="G796" s="12"/>
    </row>
    <row r="797" spans="4:7" ht="12.75">
      <c r="D797" s="8"/>
      <c r="E797" s="12"/>
      <c r="F797" s="12"/>
      <c r="G797" s="12"/>
    </row>
    <row r="798" spans="4:7" ht="12.75">
      <c r="D798" s="8"/>
      <c r="E798" s="12"/>
      <c r="F798" s="12"/>
      <c r="G798" s="12"/>
    </row>
    <row r="799" spans="4:7" ht="12.75">
      <c r="D799" s="8"/>
      <c r="E799" s="12"/>
      <c r="F799" s="12"/>
      <c r="G799" s="12"/>
    </row>
    <row r="800" spans="4:7" ht="12.75">
      <c r="D800" s="8"/>
      <c r="E800" s="12"/>
      <c r="F800" s="12"/>
      <c r="G800" s="12"/>
    </row>
    <row r="801" spans="4:7" ht="12.75">
      <c r="D801" s="8"/>
      <c r="E801" s="12"/>
      <c r="F801" s="12"/>
      <c r="G801" s="12"/>
    </row>
    <row r="802" spans="4:7" ht="12.75">
      <c r="D802" s="8"/>
      <c r="E802" s="12"/>
      <c r="F802" s="12"/>
      <c r="G802" s="12"/>
    </row>
    <row r="803" spans="4:7" ht="12.75">
      <c r="D803" s="8"/>
      <c r="E803" s="12"/>
      <c r="F803" s="12"/>
      <c r="G803" s="12"/>
    </row>
    <row r="804" spans="4:7" ht="12.75">
      <c r="D804" s="8"/>
      <c r="E804" s="12"/>
      <c r="F804" s="12"/>
      <c r="G804" s="12"/>
    </row>
    <row r="805" spans="4:7" ht="12.75">
      <c r="D805" s="8"/>
      <c r="E805" s="12"/>
      <c r="F805" s="12"/>
      <c r="G805" s="12"/>
    </row>
    <row r="806" spans="4:7" ht="12.75">
      <c r="D806" s="8"/>
      <c r="E806" s="12"/>
      <c r="F806" s="12"/>
      <c r="G806" s="12"/>
    </row>
    <row r="807" spans="4:7" ht="12.75">
      <c r="D807" s="8"/>
      <c r="E807" s="12"/>
      <c r="F807" s="12"/>
      <c r="G807" s="12"/>
    </row>
    <row r="808" spans="4:7" ht="12.75">
      <c r="D808" s="8"/>
      <c r="E808" s="12"/>
      <c r="F808" s="12"/>
      <c r="G808" s="12"/>
    </row>
    <row r="809" spans="4:7" ht="12.75">
      <c r="D809" s="8"/>
      <c r="E809" s="12"/>
      <c r="F809" s="12"/>
      <c r="G809" s="12"/>
    </row>
    <row r="810" spans="4:7" ht="12.75">
      <c r="D810" s="8"/>
      <c r="E810" s="12"/>
      <c r="F810" s="12"/>
      <c r="G810" s="12"/>
    </row>
    <row r="811" spans="4:7" ht="12.75">
      <c r="D811" s="8"/>
      <c r="E811" s="12"/>
      <c r="F811" s="12"/>
      <c r="G811" s="12"/>
    </row>
    <row r="812" spans="4:7" ht="12.75">
      <c r="D812" s="8"/>
      <c r="E812" s="12"/>
      <c r="F812" s="12"/>
      <c r="G812" s="12"/>
    </row>
    <row r="813" spans="4:7" ht="12.75">
      <c r="D813" s="8"/>
      <c r="E813" s="12"/>
      <c r="F813" s="12"/>
      <c r="G813" s="12"/>
    </row>
    <row r="814" spans="4:7" ht="12.75">
      <c r="D814" s="8"/>
      <c r="E814" s="12"/>
      <c r="F814" s="12"/>
      <c r="G814" s="12"/>
    </row>
    <row r="815" spans="4:7" ht="12.75">
      <c r="D815" s="8"/>
      <c r="E815" s="12"/>
      <c r="F815" s="12"/>
      <c r="G815" s="12"/>
    </row>
    <row r="816" spans="4:7" ht="12.75">
      <c r="D816" s="8"/>
      <c r="E816" s="12"/>
      <c r="F816" s="12"/>
      <c r="G816" s="12"/>
    </row>
    <row r="817" spans="4:7" ht="12.75">
      <c r="D817" s="8"/>
      <c r="E817" s="12"/>
      <c r="F817" s="12"/>
      <c r="G817" s="12"/>
    </row>
    <row r="818" spans="4:7" ht="12.75">
      <c r="D818" s="8"/>
      <c r="E818" s="12"/>
      <c r="F818" s="12"/>
      <c r="G818" s="12"/>
    </row>
    <row r="819" spans="4:7" ht="12.75">
      <c r="D819" s="8"/>
      <c r="E819" s="12"/>
      <c r="F819" s="12"/>
      <c r="G819" s="12"/>
    </row>
    <row r="820" spans="4:7" ht="12.75">
      <c r="D820" s="8"/>
      <c r="E820" s="12"/>
      <c r="F820" s="12"/>
      <c r="G820" s="12"/>
    </row>
    <row r="821" spans="4:7" ht="12.75">
      <c r="D821" s="8"/>
      <c r="E821" s="12"/>
      <c r="F821" s="12"/>
      <c r="G821" s="12"/>
    </row>
    <row r="822" spans="4:7" ht="12.75">
      <c r="D822" s="8"/>
      <c r="E822" s="12"/>
      <c r="F822" s="12"/>
      <c r="G822" s="12"/>
    </row>
    <row r="823" spans="4:7" ht="12.75">
      <c r="D823" s="8"/>
      <c r="E823" s="12"/>
      <c r="F823" s="12"/>
      <c r="G823" s="12"/>
    </row>
    <row r="824" spans="4:7" ht="12.75">
      <c r="D824" s="8"/>
      <c r="E824" s="12"/>
      <c r="F824" s="12"/>
      <c r="G824" s="12"/>
    </row>
    <row r="825" spans="4:7" ht="12.75">
      <c r="D825" s="8"/>
      <c r="E825" s="12"/>
      <c r="F825" s="12"/>
      <c r="G825" s="12"/>
    </row>
    <row r="826" spans="4:7" ht="12.75">
      <c r="D826" s="8"/>
      <c r="E826" s="12"/>
      <c r="F826" s="12"/>
      <c r="G826" s="12"/>
    </row>
    <row r="827" spans="4:7" ht="12.75">
      <c r="D827" s="8"/>
      <c r="E827" s="12"/>
      <c r="F827" s="12"/>
      <c r="G827" s="12"/>
    </row>
    <row r="828" spans="4:7" ht="12.75">
      <c r="D828" s="8"/>
      <c r="E828" s="12"/>
      <c r="F828" s="12"/>
      <c r="G828" s="12"/>
    </row>
    <row r="829" spans="4:7" ht="12.75">
      <c r="D829" s="8"/>
      <c r="E829" s="12"/>
      <c r="F829" s="12"/>
      <c r="G829" s="12"/>
    </row>
    <row r="830" spans="4:7" ht="12.75">
      <c r="D830" s="8"/>
      <c r="E830" s="12"/>
      <c r="F830" s="12"/>
      <c r="G830" s="12"/>
    </row>
    <row r="831" spans="4:7" ht="12.75">
      <c r="D831" s="8"/>
      <c r="E831" s="12"/>
      <c r="F831" s="12"/>
      <c r="G831" s="12"/>
    </row>
    <row r="832" spans="4:7" ht="12.75">
      <c r="D832" s="8"/>
      <c r="E832" s="12"/>
      <c r="F832" s="12"/>
      <c r="G832" s="12"/>
    </row>
    <row r="833" spans="4:7" ht="12.75">
      <c r="D833" s="8"/>
      <c r="E833" s="12"/>
      <c r="F833" s="12"/>
      <c r="G833" s="12"/>
    </row>
    <row r="834" spans="4:7" ht="12.75">
      <c r="D834" s="8"/>
      <c r="E834" s="12"/>
      <c r="F834" s="12"/>
      <c r="G834" s="12"/>
    </row>
    <row r="835" spans="4:7" ht="12.75">
      <c r="D835" s="8"/>
      <c r="E835" s="12"/>
      <c r="F835" s="12"/>
      <c r="G835" s="12"/>
    </row>
    <row r="836" spans="4:7" ht="12.75">
      <c r="D836" s="8"/>
      <c r="E836" s="12"/>
      <c r="F836" s="12"/>
      <c r="G836" s="12"/>
    </row>
    <row r="837" spans="4:7" ht="12.75">
      <c r="D837" s="8"/>
      <c r="E837" s="12"/>
      <c r="F837" s="12"/>
      <c r="G837" s="12"/>
    </row>
    <row r="838" spans="4:7" ht="12.75">
      <c r="D838" s="8"/>
      <c r="E838" s="12"/>
      <c r="F838" s="12"/>
      <c r="G838" s="12"/>
    </row>
    <row r="839" spans="4:7" ht="12.75">
      <c r="D839" s="8"/>
      <c r="E839" s="12"/>
      <c r="F839" s="12"/>
      <c r="G839" s="12"/>
    </row>
    <row r="840" spans="4:7" ht="12.75">
      <c r="D840" s="8"/>
      <c r="E840" s="12"/>
      <c r="F840" s="12"/>
      <c r="G840" s="12"/>
    </row>
    <row r="841" spans="4:7" ht="12.75">
      <c r="D841" s="8"/>
      <c r="E841" s="12"/>
      <c r="F841" s="12"/>
      <c r="G841" s="12"/>
    </row>
    <row r="842" spans="4:7" ht="12.75">
      <c r="D842" s="8"/>
      <c r="E842" s="12"/>
      <c r="F842" s="12"/>
      <c r="G842" s="12"/>
    </row>
    <row r="843" spans="4:7" ht="12.75">
      <c r="D843" s="8"/>
      <c r="E843" s="12"/>
      <c r="F843" s="12"/>
      <c r="G843" s="12"/>
    </row>
    <row r="844" spans="4:7" ht="12.75">
      <c r="D844" s="8"/>
      <c r="E844" s="12"/>
      <c r="F844" s="12"/>
      <c r="G844" s="12"/>
    </row>
    <row r="845" spans="4:7" ht="12.75">
      <c r="D845" s="8"/>
      <c r="E845" s="12"/>
      <c r="F845" s="12"/>
      <c r="G845" s="12"/>
    </row>
    <row r="846" spans="4:7" ht="12.75">
      <c r="D846" s="8"/>
      <c r="E846" s="12"/>
      <c r="F846" s="12"/>
      <c r="G846" s="12"/>
    </row>
    <row r="847" spans="4:7" ht="12.75">
      <c r="D847" s="8"/>
      <c r="E847" s="12"/>
      <c r="F847" s="12"/>
      <c r="G847" s="12"/>
    </row>
    <row r="848" spans="4:7" ht="12.75">
      <c r="D848" s="8"/>
      <c r="E848" s="12"/>
      <c r="F848" s="12"/>
      <c r="G848" s="12"/>
    </row>
    <row r="849" spans="4:7" ht="12.75">
      <c r="D849" s="8"/>
      <c r="E849" s="12"/>
      <c r="F849" s="12"/>
      <c r="G849" s="12"/>
    </row>
    <row r="850" spans="4:7" ht="12.75">
      <c r="D850" s="8"/>
      <c r="E850" s="12"/>
      <c r="F850" s="12"/>
      <c r="G850" s="12"/>
    </row>
    <row r="851" spans="4:7" ht="12.75">
      <c r="D851" s="8"/>
      <c r="E851" s="12"/>
      <c r="F851" s="12"/>
      <c r="G851" s="12"/>
    </row>
    <row r="852" spans="4:7" ht="12.75">
      <c r="D852" s="8"/>
      <c r="E852" s="12"/>
      <c r="F852" s="12"/>
      <c r="G852" s="12"/>
    </row>
    <row r="853" spans="4:7" ht="12.75">
      <c r="D853" s="8"/>
      <c r="E853" s="12"/>
      <c r="F853" s="12"/>
      <c r="G853" s="12"/>
    </row>
    <row r="854" spans="4:7" ht="12.75">
      <c r="D854" s="8"/>
      <c r="E854" s="12"/>
      <c r="F854" s="12"/>
      <c r="G854" s="12"/>
    </row>
    <row r="855" spans="4:7" ht="12.75">
      <c r="D855" s="8"/>
      <c r="E855" s="12"/>
      <c r="F855" s="12"/>
      <c r="G855" s="12"/>
    </row>
    <row r="856" spans="4:7" ht="12.75">
      <c r="D856" s="8"/>
      <c r="E856" s="12"/>
      <c r="F856" s="12"/>
      <c r="G856" s="12"/>
    </row>
    <row r="857" spans="4:7" ht="12.75">
      <c r="D857" s="8"/>
      <c r="E857" s="12"/>
      <c r="F857" s="12"/>
      <c r="G857" s="12"/>
    </row>
    <row r="858" spans="4:7" ht="12.75">
      <c r="D858" s="8"/>
      <c r="E858" s="12"/>
      <c r="F858" s="12"/>
      <c r="G858" s="12"/>
    </row>
    <row r="859" spans="4:7" ht="12.75">
      <c r="D859" s="8"/>
      <c r="E859" s="12"/>
      <c r="F859" s="12"/>
      <c r="G859" s="12"/>
    </row>
    <row r="860" spans="4:7" ht="12.75">
      <c r="D860" s="8"/>
      <c r="E860" s="12"/>
      <c r="F860" s="12"/>
      <c r="G860" s="12"/>
    </row>
    <row r="861" spans="4:7" ht="12.75">
      <c r="D861" s="8"/>
      <c r="E861" s="12"/>
      <c r="F861" s="12"/>
      <c r="G861" s="12"/>
    </row>
    <row r="862" spans="4:7" ht="12.75">
      <c r="D862" s="8"/>
      <c r="E862" s="12"/>
      <c r="F862" s="12"/>
      <c r="G862" s="12"/>
    </row>
    <row r="863" spans="4:7" ht="12.75">
      <c r="D863" s="8"/>
      <c r="E863" s="12"/>
      <c r="F863" s="12"/>
      <c r="G863" s="12"/>
    </row>
    <row r="864" spans="4:7" ht="12.75">
      <c r="D864" s="8"/>
      <c r="E864" s="12"/>
      <c r="F864" s="12"/>
      <c r="G864" s="12"/>
    </row>
    <row r="865" spans="4:7" ht="12.75">
      <c r="D865" s="8"/>
      <c r="E865" s="12"/>
      <c r="F865" s="12"/>
      <c r="G865" s="12"/>
    </row>
    <row r="866" spans="4:7" ht="12.75">
      <c r="D866" s="8"/>
      <c r="E866" s="12"/>
      <c r="F866" s="12"/>
      <c r="G866" s="12"/>
    </row>
    <row r="867" spans="4:7" ht="12.75">
      <c r="D867" s="8"/>
      <c r="E867" s="12"/>
      <c r="F867" s="12"/>
      <c r="G867" s="12"/>
    </row>
    <row r="868" spans="4:7" ht="12.75">
      <c r="D868" s="8"/>
      <c r="E868" s="12"/>
      <c r="F868" s="12"/>
      <c r="G868" s="12"/>
    </row>
    <row r="869" spans="4:7" ht="12.75">
      <c r="D869" s="8"/>
      <c r="E869" s="12"/>
      <c r="F869" s="12"/>
      <c r="G869" s="12"/>
    </row>
    <row r="870" spans="4:7" ht="12.75">
      <c r="D870" s="8"/>
      <c r="E870" s="12"/>
      <c r="F870" s="12"/>
      <c r="G870" s="12"/>
    </row>
    <row r="871" spans="4:7" ht="12.75">
      <c r="D871" s="8"/>
      <c r="E871" s="12"/>
      <c r="F871" s="12"/>
      <c r="G871" s="12"/>
    </row>
    <row r="872" spans="4:7" ht="12.75">
      <c r="D872" s="8"/>
      <c r="E872" s="12"/>
      <c r="F872" s="12"/>
      <c r="G872" s="12"/>
    </row>
    <row r="873" spans="4:7" ht="12.75">
      <c r="D873" s="8"/>
      <c r="E873" s="12"/>
      <c r="F873" s="12"/>
      <c r="G873" s="12"/>
    </row>
    <row r="874" spans="4:7" ht="12.75">
      <c r="D874" s="8"/>
      <c r="E874" s="12"/>
      <c r="F874" s="12"/>
      <c r="G874" s="12"/>
    </row>
    <row r="875" spans="4:7" ht="12.75">
      <c r="D875" s="8"/>
      <c r="E875" s="12"/>
      <c r="F875" s="12"/>
      <c r="G875" s="12"/>
    </row>
    <row r="876" spans="4:7" ht="12.75">
      <c r="D876" s="8"/>
      <c r="E876" s="12"/>
      <c r="F876" s="12"/>
      <c r="G876" s="12"/>
    </row>
    <row r="877" spans="4:7" ht="12.75">
      <c r="D877" s="8"/>
      <c r="E877" s="12"/>
      <c r="F877" s="12"/>
      <c r="G877" s="12"/>
    </row>
    <row r="878" spans="4:7" ht="12.75">
      <c r="D878" s="8"/>
      <c r="E878" s="12"/>
      <c r="F878" s="12"/>
      <c r="G878" s="12"/>
    </row>
    <row r="879" spans="4:7" ht="12.75">
      <c r="D879" s="8"/>
      <c r="E879" s="12"/>
      <c r="F879" s="12"/>
      <c r="G879" s="12"/>
    </row>
    <row r="880" spans="4:7" ht="12.75">
      <c r="D880" s="8"/>
      <c r="E880" s="12"/>
      <c r="F880" s="12"/>
      <c r="G880" s="12"/>
    </row>
    <row r="881" spans="4:7" ht="12.75">
      <c r="D881" s="8"/>
      <c r="E881" s="12"/>
      <c r="F881" s="12"/>
      <c r="G881" s="12"/>
    </row>
    <row r="882" spans="4:7" ht="12.75">
      <c r="D882" s="8"/>
      <c r="E882" s="12"/>
      <c r="F882" s="12"/>
      <c r="G882" s="12"/>
    </row>
    <row r="883" spans="4:7" ht="12.75">
      <c r="D883" s="8"/>
      <c r="E883" s="12"/>
      <c r="F883" s="12"/>
      <c r="G883" s="12"/>
    </row>
    <row r="884" spans="4:7" ht="12.75">
      <c r="D884" s="8"/>
      <c r="E884" s="12"/>
      <c r="F884" s="12"/>
      <c r="G884" s="12"/>
    </row>
    <row r="885" spans="4:7" ht="12.75">
      <c r="D885" s="8"/>
      <c r="E885" s="12"/>
      <c r="F885" s="12"/>
      <c r="G885" s="12"/>
    </row>
    <row r="886" spans="4:7" ht="12.75">
      <c r="D886" s="8"/>
      <c r="E886" s="12"/>
      <c r="F886" s="12"/>
      <c r="G886" s="12"/>
    </row>
    <row r="887" spans="4:7" ht="12.75">
      <c r="D887" s="8"/>
      <c r="E887" s="12"/>
      <c r="F887" s="12"/>
      <c r="G887" s="12"/>
    </row>
    <row r="888" spans="4:7" ht="12.75">
      <c r="D888" s="8"/>
      <c r="E888" s="12"/>
      <c r="F888" s="12"/>
      <c r="G888" s="12"/>
    </row>
    <row r="889" spans="4:7" ht="12.75">
      <c r="D889" s="8"/>
      <c r="E889" s="12"/>
      <c r="F889" s="12"/>
      <c r="G889" s="12"/>
    </row>
    <row r="890" spans="4:7" ht="12.75">
      <c r="D890" s="8"/>
      <c r="E890" s="12"/>
      <c r="F890" s="12"/>
      <c r="G890" s="12"/>
    </row>
    <row r="891" spans="4:7" ht="12.75">
      <c r="D891" s="8"/>
      <c r="E891" s="12"/>
      <c r="F891" s="12"/>
      <c r="G891" s="12"/>
    </row>
    <row r="892" spans="4:7" ht="12.75">
      <c r="D892" s="8"/>
      <c r="E892" s="12"/>
      <c r="F892" s="12"/>
      <c r="G892" s="12"/>
    </row>
    <row r="893" spans="4:7" ht="12.75">
      <c r="D893" s="8"/>
      <c r="E893" s="12"/>
      <c r="F893" s="12"/>
      <c r="G893" s="12"/>
    </row>
    <row r="894" spans="4:7" ht="12.75">
      <c r="D894" s="8"/>
      <c r="E894" s="12"/>
      <c r="F894" s="12"/>
      <c r="G894" s="12"/>
    </row>
    <row r="895" spans="4:7" ht="12.75">
      <c r="D895" s="8"/>
      <c r="E895" s="12"/>
      <c r="F895" s="12"/>
      <c r="G895" s="12"/>
    </row>
    <row r="896" spans="4:7" ht="12.75">
      <c r="D896" s="8"/>
      <c r="E896" s="12"/>
      <c r="F896" s="12"/>
      <c r="G896" s="12"/>
    </row>
    <row r="897" spans="4:7" ht="12.75">
      <c r="D897" s="8"/>
      <c r="E897" s="12"/>
      <c r="F897" s="12"/>
      <c r="G897" s="12"/>
    </row>
    <row r="898" spans="4:7" ht="12.75">
      <c r="D898" s="8"/>
      <c r="E898" s="12"/>
      <c r="F898" s="12"/>
      <c r="G898" s="12"/>
    </row>
    <row r="899" spans="4:7" ht="12.75">
      <c r="D899" s="8"/>
      <c r="E899" s="12"/>
      <c r="F899" s="12"/>
      <c r="G899" s="12"/>
    </row>
    <row r="900" spans="4:7" ht="12.75">
      <c r="D900" s="8"/>
      <c r="E900" s="12"/>
      <c r="F900" s="12"/>
      <c r="G900" s="12"/>
    </row>
    <row r="901" spans="4:7" ht="12.75">
      <c r="D901" s="8"/>
      <c r="E901" s="12"/>
      <c r="F901" s="12"/>
      <c r="G901" s="12"/>
    </row>
    <row r="902" spans="4:7" ht="12.75">
      <c r="D902" s="8"/>
      <c r="E902" s="12"/>
      <c r="F902" s="12"/>
      <c r="G902" s="12"/>
    </row>
    <row r="903" spans="4:7" ht="12.75">
      <c r="D903" s="8"/>
      <c r="E903" s="12"/>
      <c r="F903" s="12"/>
      <c r="G903" s="12"/>
    </row>
    <row r="904" spans="4:7" ht="12.75">
      <c r="D904" s="8"/>
      <c r="E904" s="12"/>
      <c r="F904" s="12"/>
      <c r="G904" s="12"/>
    </row>
    <row r="905" spans="4:7" ht="12.75">
      <c r="D905" s="8"/>
      <c r="E905" s="12"/>
      <c r="F905" s="12"/>
      <c r="G905" s="12"/>
    </row>
    <row r="906" spans="4:7" ht="12.75">
      <c r="D906" s="8"/>
      <c r="E906" s="12"/>
      <c r="F906" s="12"/>
      <c r="G906" s="12"/>
    </row>
    <row r="907" spans="4:7" ht="12.75">
      <c r="D907" s="8"/>
      <c r="E907" s="12"/>
      <c r="F907" s="12"/>
      <c r="G907" s="12"/>
    </row>
    <row r="908" spans="4:7" ht="12.75">
      <c r="D908" s="8"/>
      <c r="E908" s="12"/>
      <c r="F908" s="12"/>
      <c r="G908" s="12"/>
    </row>
    <row r="909" spans="4:7" ht="12.75">
      <c r="D909" s="8"/>
      <c r="E909" s="12"/>
      <c r="F909" s="12"/>
      <c r="G909" s="12"/>
    </row>
    <row r="910" spans="4:7" ht="12.75">
      <c r="D910" s="8"/>
      <c r="E910" s="12"/>
      <c r="F910" s="12"/>
      <c r="G910" s="12"/>
    </row>
    <row r="911" spans="4:7" ht="12.75">
      <c r="D911" s="8"/>
      <c r="E911" s="12"/>
      <c r="F911" s="12"/>
      <c r="G911" s="12"/>
    </row>
    <row r="912" spans="4:7" ht="12.75">
      <c r="D912" s="8"/>
      <c r="E912" s="12"/>
      <c r="F912" s="12"/>
      <c r="G912" s="12"/>
    </row>
    <row r="913" spans="4:7" ht="12.75">
      <c r="D913" s="8"/>
      <c r="E913" s="12"/>
      <c r="F913" s="12"/>
      <c r="G913" s="12"/>
    </row>
    <row r="914" spans="4:7" ht="12.75">
      <c r="D914" s="8"/>
      <c r="E914" s="12"/>
      <c r="F914" s="12"/>
      <c r="G914" s="12"/>
    </row>
    <row r="915" spans="4:7" ht="12.75">
      <c r="D915" s="8"/>
      <c r="E915" s="12"/>
      <c r="F915" s="12"/>
      <c r="G915" s="12"/>
    </row>
    <row r="916" spans="4:7" ht="12.75">
      <c r="D916" s="8"/>
      <c r="E916" s="12"/>
      <c r="F916" s="12"/>
      <c r="G916" s="12"/>
    </row>
    <row r="917" spans="4:7" ht="12.75">
      <c r="D917" s="8"/>
      <c r="E917" s="12"/>
      <c r="F917" s="12"/>
      <c r="G917" s="12"/>
    </row>
    <row r="918" spans="4:7" ht="12.75">
      <c r="D918" s="8"/>
      <c r="E918" s="12"/>
      <c r="F918" s="12"/>
      <c r="G918" s="12"/>
    </row>
    <row r="919" spans="4:7" ht="12.75">
      <c r="D919" s="8"/>
      <c r="E919" s="12"/>
      <c r="F919" s="12"/>
      <c r="G919" s="12"/>
    </row>
    <row r="920" spans="4:7" ht="12.75">
      <c r="D920" s="8"/>
      <c r="E920" s="12"/>
      <c r="F920" s="12"/>
      <c r="G920" s="12"/>
    </row>
    <row r="921" spans="4:7" ht="12.75">
      <c r="D921" s="8"/>
      <c r="E921" s="12"/>
      <c r="F921" s="12"/>
      <c r="G921" s="12"/>
    </row>
    <row r="922" spans="4:7" ht="12.75">
      <c r="D922" s="8"/>
      <c r="E922" s="12"/>
      <c r="F922" s="12"/>
      <c r="G922" s="12"/>
    </row>
    <row r="923" spans="4:7" ht="12.75">
      <c r="D923" s="8"/>
      <c r="E923" s="12"/>
      <c r="F923" s="12"/>
      <c r="G923" s="12"/>
    </row>
    <row r="924" spans="4:7" ht="12.75">
      <c r="D924" s="8"/>
      <c r="E924" s="12"/>
      <c r="F924" s="12"/>
      <c r="G924" s="12"/>
    </row>
    <row r="925" spans="4:7" ht="12.75">
      <c r="D925" s="8"/>
      <c r="E925" s="12"/>
      <c r="F925" s="12"/>
      <c r="G925" s="12"/>
    </row>
    <row r="926" spans="4:7" ht="12.75">
      <c r="D926" s="8"/>
      <c r="E926" s="12"/>
      <c r="F926" s="12"/>
      <c r="G926" s="12"/>
    </row>
    <row r="927" spans="4:7" ht="12.75">
      <c r="D927" s="8"/>
      <c r="E927" s="12"/>
      <c r="F927" s="12"/>
      <c r="G927" s="12"/>
    </row>
    <row r="928" spans="4:7" ht="12.75">
      <c r="D928" s="8"/>
      <c r="E928" s="12"/>
      <c r="F928" s="12"/>
      <c r="G928" s="12"/>
    </row>
    <row r="929" spans="4:7" ht="12.75">
      <c r="D929" s="8"/>
      <c r="E929" s="12"/>
      <c r="F929" s="12"/>
      <c r="G929" s="12"/>
    </row>
    <row r="930" spans="4:7" ht="12.75">
      <c r="D930" s="8"/>
      <c r="E930" s="12"/>
      <c r="F930" s="12"/>
      <c r="G930" s="12"/>
    </row>
    <row r="931" spans="4:7" ht="12.75">
      <c r="D931" s="8"/>
      <c r="E931" s="12"/>
      <c r="F931" s="12"/>
      <c r="G931" s="12"/>
    </row>
    <row r="932" spans="4:7" ht="12.75">
      <c r="D932" s="8"/>
      <c r="E932" s="12"/>
      <c r="F932" s="12"/>
      <c r="G932" s="12"/>
    </row>
    <row r="933" spans="4:7" ht="12.75">
      <c r="D933" s="8"/>
      <c r="E933" s="12"/>
      <c r="F933" s="12"/>
      <c r="G933" s="12"/>
    </row>
    <row r="934" spans="4:7" ht="12.75">
      <c r="D934" s="8"/>
      <c r="E934" s="12"/>
      <c r="F934" s="12"/>
      <c r="G934" s="12"/>
    </row>
    <row r="935" spans="4:7" ht="12.75">
      <c r="D935" s="8"/>
      <c r="E935" s="12"/>
      <c r="F935" s="12"/>
      <c r="G935" s="12"/>
    </row>
    <row r="936" spans="4:7" ht="12.75">
      <c r="D936" s="8"/>
      <c r="E936" s="12"/>
      <c r="F936" s="12"/>
      <c r="G936" s="12"/>
    </row>
    <row r="937" spans="4:7" ht="12.75">
      <c r="D937" s="8"/>
      <c r="E937" s="12"/>
      <c r="F937" s="12"/>
      <c r="G937" s="12"/>
    </row>
    <row r="938" spans="4:7" ht="12.75">
      <c r="D938" s="8"/>
      <c r="E938" s="12"/>
      <c r="F938" s="12"/>
      <c r="G938" s="12"/>
    </row>
    <row r="939" spans="4:7" ht="12.75">
      <c r="D939" s="8"/>
      <c r="E939" s="12"/>
      <c r="F939" s="12"/>
      <c r="G939" s="12"/>
    </row>
    <row r="940" spans="4:7" ht="12.75">
      <c r="D940" s="8"/>
      <c r="E940" s="12"/>
      <c r="F940" s="12"/>
      <c r="G940" s="12"/>
    </row>
    <row r="941" spans="4:7" ht="12.75">
      <c r="D941" s="8"/>
      <c r="E941" s="12"/>
      <c r="F941" s="12"/>
      <c r="G941" s="12"/>
    </row>
    <row r="942" spans="4:7" ht="12.75">
      <c r="D942" s="8"/>
      <c r="E942" s="12"/>
      <c r="F942" s="12"/>
      <c r="G942" s="12"/>
    </row>
    <row r="943" spans="4:7" ht="12.75">
      <c r="D943" s="8"/>
      <c r="E943" s="12"/>
      <c r="F943" s="12"/>
      <c r="G943" s="12"/>
    </row>
    <row r="944" spans="4:7" ht="12.75">
      <c r="D944" s="8"/>
      <c r="E944" s="12"/>
      <c r="F944" s="12"/>
      <c r="G944" s="12"/>
    </row>
    <row r="945" spans="4:7" ht="12.75">
      <c r="D945" s="8"/>
      <c r="E945" s="12"/>
      <c r="F945" s="12"/>
      <c r="G945" s="12"/>
    </row>
    <row r="946" spans="4:7" ht="12.75">
      <c r="D946" s="8"/>
      <c r="E946" s="12"/>
      <c r="F946" s="12"/>
      <c r="G946" s="12"/>
    </row>
    <row r="947" spans="4:7" ht="12.75">
      <c r="D947" s="8"/>
      <c r="E947" s="12"/>
      <c r="F947" s="12"/>
      <c r="G947" s="12"/>
    </row>
    <row r="948" spans="4:7" ht="12.75">
      <c r="D948" s="8"/>
      <c r="E948" s="12"/>
      <c r="F948" s="12"/>
      <c r="G948" s="12"/>
    </row>
    <row r="949" spans="4:7" ht="12.75">
      <c r="D949" s="8"/>
      <c r="E949" s="12"/>
      <c r="F949" s="12"/>
      <c r="G949" s="12"/>
    </row>
    <row r="950" spans="4:7" ht="12.75">
      <c r="D950" s="8"/>
      <c r="E950" s="12"/>
      <c r="F950" s="12"/>
      <c r="G950" s="12"/>
    </row>
    <row r="951" spans="4:7" ht="12.75">
      <c r="D951" s="8"/>
      <c r="E951" s="12"/>
      <c r="F951" s="12"/>
      <c r="G951" s="12"/>
    </row>
    <row r="952" spans="4:7" ht="12.75">
      <c r="D952" s="8"/>
      <c r="E952" s="12"/>
      <c r="F952" s="12"/>
      <c r="G952" s="12"/>
    </row>
    <row r="953" spans="4:7" ht="12.75">
      <c r="D953" s="8"/>
      <c r="E953" s="12"/>
      <c r="F953" s="12"/>
      <c r="G953" s="12"/>
    </row>
    <row r="954" spans="4:7" ht="12.75">
      <c r="D954" s="8"/>
      <c r="E954" s="12"/>
      <c r="F954" s="12"/>
      <c r="G954" s="12"/>
    </row>
    <row r="955" spans="4:7" ht="12.75">
      <c r="D955" s="8"/>
      <c r="E955" s="12"/>
      <c r="F955" s="12"/>
      <c r="G955" s="12"/>
    </row>
    <row r="956" spans="4:7" ht="12.75">
      <c r="D956" s="8"/>
      <c r="E956" s="12"/>
      <c r="F956" s="12"/>
      <c r="G956" s="12"/>
    </row>
    <row r="957" spans="4:7" ht="12.75">
      <c r="D957" s="8"/>
      <c r="E957" s="12"/>
      <c r="F957" s="12"/>
      <c r="G957" s="12"/>
    </row>
    <row r="958" spans="4:7" ht="12.75">
      <c r="D958" s="8"/>
      <c r="E958" s="12"/>
      <c r="F958" s="12"/>
      <c r="G958" s="12"/>
    </row>
    <row r="959" spans="4:7" ht="12.75">
      <c r="D959" s="8"/>
      <c r="E959" s="12"/>
      <c r="F959" s="12"/>
      <c r="G959" s="12"/>
    </row>
    <row r="960" spans="4:7" ht="12.75">
      <c r="D960" s="8"/>
      <c r="E960" s="12"/>
      <c r="F960" s="12"/>
      <c r="G960" s="12"/>
    </row>
    <row r="961" spans="4:7" ht="12.75">
      <c r="D961" s="8"/>
      <c r="E961" s="12"/>
      <c r="F961" s="12"/>
      <c r="G961" s="12"/>
    </row>
    <row r="962" spans="4:7" ht="12.75">
      <c r="D962" s="8"/>
      <c r="E962" s="12"/>
      <c r="F962" s="12"/>
      <c r="G962" s="12"/>
    </row>
    <row r="963" spans="4:7" ht="12.75">
      <c r="D963" s="8"/>
      <c r="E963" s="12"/>
      <c r="F963" s="12"/>
      <c r="G963" s="12"/>
    </row>
    <row r="964" spans="4:7" ht="12.75">
      <c r="D964" s="8"/>
      <c r="E964" s="12"/>
      <c r="F964" s="12"/>
      <c r="G964" s="12"/>
    </row>
    <row r="965" spans="4:7" ht="12.75">
      <c r="D965" s="8"/>
      <c r="E965" s="12"/>
      <c r="F965" s="12"/>
      <c r="G965" s="12"/>
    </row>
    <row r="966" spans="4:7" ht="12.75">
      <c r="D966" s="8"/>
      <c r="E966" s="12"/>
      <c r="F966" s="12"/>
      <c r="G966" s="12"/>
    </row>
    <row r="967" spans="4:7" ht="12.75">
      <c r="D967" s="8"/>
      <c r="E967" s="12"/>
      <c r="F967" s="12"/>
      <c r="G967" s="12"/>
    </row>
    <row r="968" spans="4:7" ht="12.75">
      <c r="D968" s="8"/>
      <c r="E968" s="12"/>
      <c r="F968" s="12"/>
      <c r="G968" s="12"/>
    </row>
    <row r="969" spans="4:7" ht="12.75">
      <c r="D969" s="8"/>
      <c r="E969" s="12"/>
      <c r="F969" s="12"/>
      <c r="G969" s="12"/>
    </row>
    <row r="970" spans="4:7" ht="12.75">
      <c r="D970" s="8"/>
      <c r="E970" s="12"/>
      <c r="F970" s="12"/>
      <c r="G970" s="12"/>
    </row>
    <row r="971" spans="4:7" ht="12.75">
      <c r="D971" s="8"/>
      <c r="E971" s="12"/>
      <c r="F971" s="12"/>
      <c r="G971" s="12"/>
    </row>
    <row r="972" spans="4:7" ht="12.75">
      <c r="D972" s="8"/>
      <c r="E972" s="12"/>
      <c r="F972" s="12"/>
      <c r="G972" s="12"/>
    </row>
    <row r="973" spans="4:7" ht="12.75">
      <c r="D973" s="8"/>
      <c r="E973" s="12"/>
      <c r="F973" s="12"/>
      <c r="G973" s="12"/>
    </row>
    <row r="974" spans="4:7" ht="12.75">
      <c r="D974" s="8"/>
      <c r="E974" s="12"/>
      <c r="F974" s="12"/>
      <c r="G974" s="12"/>
    </row>
    <row r="975" spans="4:7" ht="12.75">
      <c r="D975" s="8"/>
      <c r="E975" s="12"/>
      <c r="F975" s="12"/>
      <c r="G975" s="12"/>
    </row>
    <row r="976" spans="4:7" ht="12.75">
      <c r="D976" s="8"/>
      <c r="E976" s="12"/>
      <c r="F976" s="12"/>
      <c r="G976" s="12"/>
    </row>
    <row r="977" spans="4:7" ht="12.75">
      <c r="D977" s="8"/>
      <c r="E977" s="12"/>
      <c r="F977" s="12"/>
      <c r="G977" s="12"/>
    </row>
    <row r="978" spans="4:7" ht="12.75">
      <c r="D978" s="8"/>
      <c r="E978" s="12"/>
      <c r="F978" s="12"/>
      <c r="G978" s="12"/>
    </row>
    <row r="979" spans="4:7" ht="12.75">
      <c r="D979" s="8"/>
      <c r="E979" s="12"/>
      <c r="F979" s="12"/>
      <c r="G979" s="12"/>
    </row>
    <row r="980" spans="4:7" ht="12.75">
      <c r="D980" s="8"/>
      <c r="E980" s="12"/>
      <c r="F980" s="12"/>
      <c r="G980" s="12"/>
    </row>
    <row r="981" spans="4:7" ht="12.75">
      <c r="D981" s="8"/>
      <c r="E981" s="12"/>
      <c r="F981" s="12"/>
      <c r="G981" s="12"/>
    </row>
    <row r="982" spans="4:7" ht="12.75">
      <c r="D982" s="8"/>
      <c r="E982" s="12"/>
      <c r="F982" s="12"/>
      <c r="G982" s="12"/>
    </row>
    <row r="983" spans="4:7" ht="12.75">
      <c r="D983" s="8"/>
      <c r="E983" s="12"/>
      <c r="F983" s="12"/>
      <c r="G983" s="12"/>
    </row>
    <row r="984" spans="4:7" ht="12.75">
      <c r="D984" s="8"/>
      <c r="E984" s="12"/>
      <c r="F984" s="12"/>
      <c r="G984" s="12"/>
    </row>
    <row r="985" spans="4:7" ht="12.75">
      <c r="D985" s="8"/>
      <c r="E985" s="12"/>
      <c r="F985" s="12"/>
      <c r="G985" s="12"/>
    </row>
    <row r="986" spans="4:7" ht="12.75">
      <c r="D986" s="8"/>
      <c r="E986" s="12"/>
      <c r="F986" s="12"/>
      <c r="G986" s="12"/>
    </row>
    <row r="987" spans="4:7" ht="12.75">
      <c r="D987" s="8"/>
      <c r="E987" s="12"/>
      <c r="F987" s="12"/>
      <c r="G987" s="12"/>
    </row>
    <row r="988" spans="4:7" ht="12.75">
      <c r="D988" s="8"/>
      <c r="E988" s="12"/>
      <c r="F988" s="12"/>
      <c r="G988" s="12"/>
    </row>
    <row r="989" spans="4:7" ht="12.75">
      <c r="D989" s="8"/>
      <c r="E989" s="12"/>
      <c r="F989" s="12"/>
      <c r="G989" s="12"/>
    </row>
    <row r="990" spans="4:7" ht="12.75">
      <c r="D990" s="8"/>
      <c r="E990" s="12"/>
      <c r="F990" s="12"/>
      <c r="G990" s="12"/>
    </row>
    <row r="991" spans="4:7" ht="12.75">
      <c r="D991" s="8"/>
      <c r="E991" s="12"/>
      <c r="F991" s="12"/>
      <c r="G991" s="12"/>
    </row>
    <row r="992" spans="4:7" ht="12.75">
      <c r="D992" s="8"/>
      <c r="E992" s="12"/>
      <c r="F992" s="12"/>
      <c r="G992" s="12"/>
    </row>
    <row r="993" spans="4:7" ht="12.75">
      <c r="D993" s="8"/>
      <c r="E993" s="12"/>
      <c r="F993" s="12"/>
      <c r="G993" s="12"/>
    </row>
    <row r="994" spans="4:7" ht="12.75">
      <c r="D994" s="8"/>
      <c r="E994" s="12"/>
      <c r="F994" s="12"/>
      <c r="G994" s="12"/>
    </row>
    <row r="995" spans="4:7" ht="12.75">
      <c r="D995" s="8"/>
      <c r="E995" s="12"/>
      <c r="F995" s="12"/>
      <c r="G995" s="12"/>
    </row>
    <row r="996" spans="4:7" ht="12.75">
      <c r="D996" s="8"/>
      <c r="E996" s="12"/>
      <c r="F996" s="12"/>
      <c r="G996" s="12"/>
    </row>
    <row r="997" spans="4:7" ht="12.75">
      <c r="D997" s="8"/>
      <c r="E997" s="12"/>
      <c r="F997" s="12"/>
      <c r="G997" s="12"/>
    </row>
    <row r="998" spans="4:7" ht="12.75">
      <c r="D998" s="8"/>
      <c r="E998" s="12"/>
      <c r="F998" s="12"/>
      <c r="G998" s="12"/>
    </row>
    <row r="999" spans="4:7" ht="12.75">
      <c r="D999" s="8"/>
      <c r="E999" s="12"/>
      <c r="F999" s="12"/>
      <c r="G999" s="12"/>
    </row>
    <row r="1000" spans="4:7" ht="12.75">
      <c r="D1000" s="8"/>
      <c r="E1000" s="12"/>
      <c r="F1000" s="12"/>
      <c r="G1000" s="12"/>
    </row>
    <row r="1001" spans="4:7" ht="12.75">
      <c r="D1001" s="8"/>
      <c r="E1001" s="12"/>
      <c r="F1001" s="12"/>
      <c r="G1001" s="12"/>
    </row>
    <row r="1002" spans="4:7" ht="12.75">
      <c r="D1002" s="8"/>
      <c r="E1002" s="12"/>
      <c r="F1002" s="12"/>
      <c r="G1002" s="12"/>
    </row>
    <row r="1003" spans="4:7" ht="12.75">
      <c r="D1003" s="8"/>
      <c r="E1003" s="12"/>
      <c r="F1003" s="12"/>
      <c r="G1003" s="12"/>
    </row>
    <row r="1004" spans="4:7" ht="12.75">
      <c r="D1004" s="8"/>
      <c r="E1004" s="12"/>
      <c r="F1004" s="12"/>
      <c r="G1004" s="12"/>
    </row>
    <row r="1005" spans="4:7" ht="12.75">
      <c r="D1005" s="8"/>
      <c r="E1005" s="12"/>
      <c r="F1005" s="12"/>
      <c r="G1005" s="12"/>
    </row>
    <row r="1006" spans="4:7" ht="12.75">
      <c r="D1006" s="8"/>
      <c r="E1006" s="12"/>
      <c r="F1006" s="12"/>
      <c r="G1006" s="12"/>
    </row>
    <row r="1007" spans="4:7" ht="12.75">
      <c r="D1007" s="8"/>
      <c r="E1007" s="12"/>
      <c r="F1007" s="12"/>
      <c r="G1007" s="12"/>
    </row>
    <row r="1008" spans="4:7" ht="12.75">
      <c r="D1008" s="8"/>
      <c r="E1008" s="12"/>
      <c r="F1008" s="12"/>
      <c r="G1008" s="12"/>
    </row>
    <row r="1009" spans="4:7" ht="12.75">
      <c r="D1009" s="8"/>
      <c r="E1009" s="12"/>
      <c r="F1009" s="12"/>
      <c r="G1009" s="12"/>
    </row>
    <row r="1010" spans="4:7" ht="12.75">
      <c r="D1010" s="8"/>
      <c r="E1010" s="12"/>
      <c r="F1010" s="12"/>
      <c r="G1010" s="12"/>
    </row>
  </sheetData>
  <sheetProtection/>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1072"/>
  <sheetViews>
    <sheetView zoomScalePageLayoutView="0" workbookViewId="0" topLeftCell="A16">
      <selection activeCell="C35" sqref="A1:AA158"/>
    </sheetView>
  </sheetViews>
  <sheetFormatPr defaultColWidth="9.140625" defaultRowHeight="12.75"/>
  <cols>
    <col min="1" max="1" width="10.140625" style="3" bestFit="1" customWidth="1"/>
    <col min="2" max="2" width="7.140625" style="3" bestFit="1" customWidth="1"/>
    <col min="3" max="3" width="1.421875" style="3" customWidth="1"/>
    <col min="4" max="4" width="17.57421875" style="3" customWidth="1"/>
    <col min="5" max="5" width="12.8515625" style="3" bestFit="1" customWidth="1"/>
    <col min="6" max="6" width="4.57421875" style="3" bestFit="1" customWidth="1"/>
    <col min="7" max="7" width="14.7109375" style="4" bestFit="1" customWidth="1"/>
    <col min="8" max="8" width="2.57421875" style="3" bestFit="1" customWidth="1"/>
    <col min="9" max="9" width="14.7109375" style="4" bestFit="1" customWidth="1"/>
    <col min="10" max="10" width="16.8515625" style="3" customWidth="1"/>
    <col min="11" max="11" width="10.140625" style="3" hidden="1" customWidth="1"/>
    <col min="12" max="12" width="8.00390625" style="3" hidden="1" customWidth="1"/>
    <col min="13" max="14" width="6.140625" style="3" hidden="1" customWidth="1"/>
    <col min="15" max="15" width="6.57421875" style="3" hidden="1" customWidth="1"/>
    <col min="16" max="17" width="6.140625" style="3" hidden="1" customWidth="1"/>
    <col min="18" max="18" width="6.57421875" style="3" hidden="1" customWidth="1"/>
    <col min="19" max="20" width="6.140625" style="3" hidden="1" customWidth="1"/>
    <col min="21" max="21" width="6.421875" style="3" hidden="1" customWidth="1"/>
    <col min="22" max="23" width="6.140625" style="3" hidden="1" customWidth="1"/>
    <col min="24" max="24" width="44.421875" style="33" hidden="1" customWidth="1"/>
    <col min="25" max="25" width="49.57421875" style="61" bestFit="1" customWidth="1"/>
    <col min="26" max="26" width="38.00390625" style="36" customWidth="1"/>
    <col min="27" max="27" width="4.140625" style="36" customWidth="1"/>
    <col min="28" max="28" width="5.00390625" style="3" bestFit="1" customWidth="1"/>
    <col min="29" max="29" width="10.57421875" style="3" customWidth="1"/>
    <col min="30" max="16384" width="9.140625" style="3" customWidth="1"/>
  </cols>
  <sheetData>
    <row r="1" spans="1:27" s="29" customFormat="1" ht="12.75">
      <c r="A1" s="29" t="s">
        <v>30</v>
      </c>
      <c r="B1" s="29" t="s">
        <v>29</v>
      </c>
      <c r="D1" s="29" t="s">
        <v>31</v>
      </c>
      <c r="E1" s="30" t="s">
        <v>32</v>
      </c>
      <c r="G1" s="31" t="s">
        <v>33</v>
      </c>
      <c r="I1" s="31" t="s">
        <v>34</v>
      </c>
      <c r="J1" s="30" t="s">
        <v>35</v>
      </c>
      <c r="X1" s="33"/>
      <c r="Y1" s="61" t="s">
        <v>74</v>
      </c>
      <c r="Z1" s="35"/>
      <c r="AA1" s="35"/>
    </row>
    <row r="2" spans="1:3" ht="12.75">
      <c r="A2" s="1">
        <v>32874</v>
      </c>
      <c r="B2" s="2">
        <v>1</v>
      </c>
      <c r="C2" s="2"/>
    </row>
    <row r="3" spans="1:25" ht="12.75">
      <c r="A3" s="37">
        <f>G3</f>
        <v>40118</v>
      </c>
      <c r="B3" s="38">
        <v>0.5</v>
      </c>
      <c r="C3" s="38"/>
      <c r="D3" s="39" t="s">
        <v>111</v>
      </c>
      <c r="E3" s="39" t="s">
        <v>5</v>
      </c>
      <c r="F3" s="39" t="s">
        <v>1</v>
      </c>
      <c r="G3" s="40">
        <v>40118</v>
      </c>
      <c r="H3" s="39" t="s">
        <v>2</v>
      </c>
      <c r="I3" s="40">
        <v>40165</v>
      </c>
      <c r="J3" s="41">
        <f>B3</f>
        <v>0.5</v>
      </c>
      <c r="M3" s="3">
        <v>2006</v>
      </c>
      <c r="N3" s="3" t="s">
        <v>15</v>
      </c>
      <c r="O3" s="3">
        <v>1</v>
      </c>
      <c r="Y3" s="112" t="s">
        <v>75</v>
      </c>
    </row>
    <row r="4" spans="1:25" ht="12.75">
      <c r="A4" s="42">
        <f>I4</f>
        <v>40165</v>
      </c>
      <c r="B4" s="43">
        <v>0.5</v>
      </c>
      <c r="C4" s="43"/>
      <c r="D4" s="39" t="s">
        <v>111</v>
      </c>
      <c r="E4" s="44" t="s">
        <v>5</v>
      </c>
      <c r="F4" s="44" t="s">
        <v>1</v>
      </c>
      <c r="G4" s="45">
        <v>40118</v>
      </c>
      <c r="H4" s="44" t="s">
        <v>2</v>
      </c>
      <c r="I4" s="45">
        <v>40165</v>
      </c>
      <c r="J4" s="46">
        <f>B4</f>
        <v>0.5</v>
      </c>
      <c r="O4" s="10">
        <v>16</v>
      </c>
      <c r="Y4" s="113" t="s">
        <v>76</v>
      </c>
    </row>
    <row r="5" spans="1:25" ht="12.75">
      <c r="A5" s="37">
        <f>G5</f>
        <v>40166</v>
      </c>
      <c r="B5" s="38">
        <v>1</v>
      </c>
      <c r="C5" s="38"/>
      <c r="D5" s="39" t="s">
        <v>112</v>
      </c>
      <c r="E5" s="39" t="s">
        <v>6</v>
      </c>
      <c r="F5" s="39" t="s">
        <v>1</v>
      </c>
      <c r="G5" s="40">
        <v>40166</v>
      </c>
      <c r="H5" s="39" t="s">
        <v>2</v>
      </c>
      <c r="I5" s="40">
        <v>40172</v>
      </c>
      <c r="J5" s="41">
        <f aca="true" t="shared" si="0" ref="J5:J18">B5</f>
        <v>1</v>
      </c>
      <c r="O5" s="10">
        <v>17</v>
      </c>
      <c r="Y5" s="113" t="s">
        <v>77</v>
      </c>
    </row>
    <row r="6" spans="1:25" ht="12.75">
      <c r="A6" s="42">
        <f>I6</f>
        <v>40174</v>
      </c>
      <c r="B6" s="43">
        <v>1</v>
      </c>
      <c r="C6" s="43"/>
      <c r="D6" s="44" t="s">
        <v>112</v>
      </c>
      <c r="E6" s="44" t="s">
        <v>6</v>
      </c>
      <c r="F6" s="44" t="s">
        <v>1</v>
      </c>
      <c r="G6" s="45">
        <v>40166</v>
      </c>
      <c r="H6" s="44" t="s">
        <v>2</v>
      </c>
      <c r="I6" s="40">
        <v>40174</v>
      </c>
      <c r="J6" s="46">
        <f t="shared" si="0"/>
        <v>1</v>
      </c>
      <c r="O6" s="10">
        <v>18</v>
      </c>
      <c r="Y6" s="113" t="s">
        <v>78</v>
      </c>
    </row>
    <row r="7" spans="1:25" ht="12.75">
      <c r="A7" s="37">
        <f>G7</f>
        <v>40175</v>
      </c>
      <c r="B7" s="38">
        <v>3</v>
      </c>
      <c r="C7" s="38"/>
      <c r="D7" s="44" t="s">
        <v>110</v>
      </c>
      <c r="E7" s="39" t="s">
        <v>72</v>
      </c>
      <c r="F7" s="39" t="s">
        <v>1</v>
      </c>
      <c r="G7" s="40">
        <v>40175</v>
      </c>
      <c r="H7" s="39" t="s">
        <v>2</v>
      </c>
      <c r="I7" s="40">
        <v>40181</v>
      </c>
      <c r="J7" s="41">
        <f t="shared" si="0"/>
        <v>3</v>
      </c>
      <c r="O7" s="10">
        <v>19</v>
      </c>
      <c r="Y7" s="113" t="s">
        <v>79</v>
      </c>
    </row>
    <row r="8" spans="1:25" ht="12.75">
      <c r="A8" s="42">
        <f>I8</f>
        <v>40181</v>
      </c>
      <c r="B8" s="43">
        <v>3</v>
      </c>
      <c r="C8" s="43"/>
      <c r="D8" s="44" t="s">
        <v>110</v>
      </c>
      <c r="E8" s="44" t="s">
        <v>72</v>
      </c>
      <c r="F8" s="44" t="s">
        <v>1</v>
      </c>
      <c r="G8" s="40">
        <v>40173</v>
      </c>
      <c r="H8" s="44" t="s">
        <v>2</v>
      </c>
      <c r="I8" s="45">
        <v>40181</v>
      </c>
      <c r="J8" s="46">
        <f t="shared" si="0"/>
        <v>3</v>
      </c>
      <c r="O8" s="10">
        <v>20</v>
      </c>
      <c r="Y8" s="113" t="s">
        <v>80</v>
      </c>
    </row>
    <row r="9" spans="1:25" ht="12.75">
      <c r="A9" s="37">
        <f>G9</f>
        <v>40182</v>
      </c>
      <c r="B9" s="38">
        <v>0.5</v>
      </c>
      <c r="C9" s="38"/>
      <c r="D9" s="39" t="s">
        <v>113</v>
      </c>
      <c r="E9" s="39" t="s">
        <v>5</v>
      </c>
      <c r="F9" s="39" t="s">
        <v>1</v>
      </c>
      <c r="G9" s="40">
        <v>40182</v>
      </c>
      <c r="H9" s="39" t="s">
        <v>2</v>
      </c>
      <c r="I9" s="40">
        <v>40237</v>
      </c>
      <c r="J9" s="41">
        <f t="shared" si="0"/>
        <v>0.5</v>
      </c>
      <c r="O9" s="10">
        <v>21</v>
      </c>
      <c r="Y9" s="113" t="s">
        <v>81</v>
      </c>
    </row>
    <row r="10" spans="1:25" ht="12.75">
      <c r="A10" s="42">
        <f>I10</f>
        <v>40237</v>
      </c>
      <c r="B10" s="43">
        <v>0.5</v>
      </c>
      <c r="C10" s="43"/>
      <c r="D10" s="39" t="s">
        <v>113</v>
      </c>
      <c r="E10" s="44" t="s">
        <v>5</v>
      </c>
      <c r="F10" s="44" t="s">
        <v>1</v>
      </c>
      <c r="G10" s="40">
        <v>40182</v>
      </c>
      <c r="H10" s="44" t="s">
        <v>2</v>
      </c>
      <c r="I10" s="45">
        <v>40237</v>
      </c>
      <c r="J10" s="46">
        <f t="shared" si="0"/>
        <v>0.5</v>
      </c>
      <c r="O10" s="10">
        <v>22</v>
      </c>
      <c r="Y10" s="113" t="s">
        <v>82</v>
      </c>
    </row>
    <row r="11" spans="1:25" ht="12.75">
      <c r="A11" s="37">
        <f>G11</f>
        <v>40238</v>
      </c>
      <c r="B11" s="38">
        <v>1</v>
      </c>
      <c r="C11" s="38"/>
      <c r="D11" s="39" t="s">
        <v>114</v>
      </c>
      <c r="E11" s="39" t="s">
        <v>4</v>
      </c>
      <c r="F11" s="39" t="s">
        <v>1</v>
      </c>
      <c r="G11" s="40">
        <v>40238</v>
      </c>
      <c r="H11" s="39" t="s">
        <v>2</v>
      </c>
      <c r="I11" s="40">
        <v>40263</v>
      </c>
      <c r="J11" s="41">
        <f t="shared" si="0"/>
        <v>1</v>
      </c>
      <c r="O11" s="10">
        <v>23</v>
      </c>
      <c r="Y11" s="113" t="s">
        <v>83</v>
      </c>
    </row>
    <row r="12" spans="1:25" ht="12.75">
      <c r="A12" s="42">
        <f>I12</f>
        <v>40263</v>
      </c>
      <c r="B12" s="43">
        <v>1</v>
      </c>
      <c r="C12" s="43"/>
      <c r="D12" s="39" t="s">
        <v>114</v>
      </c>
      <c r="E12" s="44" t="s">
        <v>4</v>
      </c>
      <c r="F12" s="44" t="s">
        <v>1</v>
      </c>
      <c r="G12" s="45">
        <v>40238</v>
      </c>
      <c r="H12" s="44" t="s">
        <v>2</v>
      </c>
      <c r="I12" s="40">
        <v>40263</v>
      </c>
      <c r="J12" s="46">
        <f t="shared" si="0"/>
        <v>1</v>
      </c>
      <c r="K12" s="1">
        <v>39530</v>
      </c>
      <c r="O12" s="10">
        <v>24</v>
      </c>
      <c r="Y12" s="114" t="s">
        <v>84</v>
      </c>
    </row>
    <row r="13" spans="1:25" ht="12.75">
      <c r="A13" s="37">
        <f>G13</f>
        <v>40264</v>
      </c>
      <c r="B13" s="38">
        <v>1.5</v>
      </c>
      <c r="C13" s="38"/>
      <c r="D13" s="39" t="s">
        <v>143</v>
      </c>
      <c r="E13" s="39" t="s">
        <v>7</v>
      </c>
      <c r="F13" s="39" t="s">
        <v>1</v>
      </c>
      <c r="G13" s="40">
        <v>40264</v>
      </c>
      <c r="H13" s="39" t="s">
        <v>2</v>
      </c>
      <c r="I13" s="40">
        <v>40286</v>
      </c>
      <c r="J13" s="41">
        <f t="shared" si="0"/>
        <v>1.5</v>
      </c>
      <c r="O13" s="10">
        <v>25</v>
      </c>
      <c r="Y13" s="112" t="s">
        <v>85</v>
      </c>
    </row>
    <row r="14" spans="1:25" ht="12.75">
      <c r="A14" s="42">
        <f>I14</f>
        <v>40286</v>
      </c>
      <c r="B14" s="43">
        <v>1.5</v>
      </c>
      <c r="C14" s="43"/>
      <c r="D14" s="39" t="s">
        <v>143</v>
      </c>
      <c r="E14" s="44" t="s">
        <v>7</v>
      </c>
      <c r="F14" s="44" t="s">
        <v>1</v>
      </c>
      <c r="G14" s="40">
        <v>40264</v>
      </c>
      <c r="H14" s="44" t="s">
        <v>2</v>
      </c>
      <c r="I14" s="40">
        <v>40286</v>
      </c>
      <c r="J14" s="46">
        <f t="shared" si="0"/>
        <v>1.5</v>
      </c>
      <c r="O14" s="10">
        <v>26</v>
      </c>
      <c r="Y14" s="113" t="s">
        <v>86</v>
      </c>
    </row>
    <row r="15" spans="1:25" ht="12.75">
      <c r="A15" s="37">
        <f>G15</f>
        <v>40287</v>
      </c>
      <c r="B15" s="38">
        <v>1</v>
      </c>
      <c r="C15" s="38"/>
      <c r="D15" s="39" t="s">
        <v>115</v>
      </c>
      <c r="E15" s="39" t="s">
        <v>4</v>
      </c>
      <c r="F15" s="39" t="s">
        <v>1</v>
      </c>
      <c r="G15" s="40">
        <v>40287</v>
      </c>
      <c r="H15" s="39" t="s">
        <v>2</v>
      </c>
      <c r="I15" s="40">
        <v>40375</v>
      </c>
      <c r="J15" s="41">
        <f t="shared" si="0"/>
        <v>1</v>
      </c>
      <c r="O15" s="10">
        <v>27</v>
      </c>
      <c r="Y15" s="113" t="s">
        <v>87</v>
      </c>
    </row>
    <row r="16" spans="1:25" ht="12.75">
      <c r="A16" s="42">
        <f>I16</f>
        <v>40375</v>
      </c>
      <c r="B16" s="43">
        <v>1</v>
      </c>
      <c r="C16" s="43"/>
      <c r="D16" s="39" t="s">
        <v>115</v>
      </c>
      <c r="E16" s="44" t="s">
        <v>4</v>
      </c>
      <c r="F16" s="44" t="s">
        <v>1</v>
      </c>
      <c r="G16" s="40">
        <v>40287</v>
      </c>
      <c r="H16" s="44" t="s">
        <v>2</v>
      </c>
      <c r="I16" s="40">
        <v>40375</v>
      </c>
      <c r="J16" s="46">
        <f t="shared" si="0"/>
        <v>1</v>
      </c>
      <c r="O16" s="10">
        <v>26</v>
      </c>
      <c r="Y16" s="113" t="s">
        <v>88</v>
      </c>
    </row>
    <row r="17" spans="1:25" ht="12.75">
      <c r="A17" s="37">
        <f>G17</f>
        <v>40376</v>
      </c>
      <c r="B17" s="38">
        <v>1.5</v>
      </c>
      <c r="C17" s="38"/>
      <c r="D17" s="39" t="s">
        <v>145</v>
      </c>
      <c r="E17" s="39" t="s">
        <v>3</v>
      </c>
      <c r="F17" s="39" t="s">
        <v>1</v>
      </c>
      <c r="G17" s="40">
        <v>40376</v>
      </c>
      <c r="H17" s="39" t="s">
        <v>2</v>
      </c>
      <c r="I17" s="40">
        <v>40422</v>
      </c>
      <c r="J17" s="41">
        <f t="shared" si="0"/>
        <v>1.5</v>
      </c>
      <c r="O17" s="10">
        <v>27</v>
      </c>
      <c r="Y17" s="113" t="s">
        <v>89</v>
      </c>
    </row>
    <row r="18" spans="1:25" ht="12.75">
      <c r="A18" s="42">
        <f>I18</f>
        <v>40422</v>
      </c>
      <c r="B18" s="43">
        <v>1.5</v>
      </c>
      <c r="C18" s="43"/>
      <c r="D18" s="39" t="s">
        <v>145</v>
      </c>
      <c r="E18" s="44" t="s">
        <v>3</v>
      </c>
      <c r="F18" s="44" t="s">
        <v>1</v>
      </c>
      <c r="G18" s="40">
        <v>40376</v>
      </c>
      <c r="H18" s="44" t="s">
        <v>2</v>
      </c>
      <c r="I18" s="45">
        <v>40422</v>
      </c>
      <c r="J18" s="46">
        <f t="shared" si="0"/>
        <v>1.5</v>
      </c>
      <c r="O18" s="10">
        <v>26</v>
      </c>
      <c r="Y18" s="113" t="s">
        <v>90</v>
      </c>
    </row>
    <row r="19" spans="1:25" ht="12.75">
      <c r="A19" s="37">
        <f>G19</f>
        <v>40423</v>
      </c>
      <c r="B19" s="38">
        <v>1</v>
      </c>
      <c r="C19" s="38"/>
      <c r="D19" s="39" t="s">
        <v>116</v>
      </c>
      <c r="E19" s="39" t="s">
        <v>4</v>
      </c>
      <c r="F19" s="39" t="s">
        <v>1</v>
      </c>
      <c r="G19" s="40">
        <v>40423</v>
      </c>
      <c r="H19" s="39" t="s">
        <v>2</v>
      </c>
      <c r="I19" s="40">
        <v>40482</v>
      </c>
      <c r="J19" s="41">
        <f aca="true" t="shared" si="1" ref="J19:J36">B19</f>
        <v>1</v>
      </c>
      <c r="O19" s="10">
        <v>27</v>
      </c>
      <c r="Y19" s="113" t="s">
        <v>91</v>
      </c>
    </row>
    <row r="20" spans="1:25" ht="12.75">
      <c r="A20" s="42">
        <f>I20</f>
        <v>40482</v>
      </c>
      <c r="B20" s="43">
        <v>1</v>
      </c>
      <c r="C20" s="43"/>
      <c r="D20" s="39" t="s">
        <v>116</v>
      </c>
      <c r="E20" s="44" t="s">
        <v>4</v>
      </c>
      <c r="F20" s="44" t="s">
        <v>1</v>
      </c>
      <c r="G20" s="40">
        <v>40423</v>
      </c>
      <c r="H20" s="44" t="s">
        <v>2</v>
      </c>
      <c r="I20" s="45">
        <v>40482</v>
      </c>
      <c r="J20" s="46">
        <f t="shared" si="1"/>
        <v>1</v>
      </c>
      <c r="O20" s="10">
        <v>28</v>
      </c>
      <c r="Y20" s="113" t="s">
        <v>92</v>
      </c>
    </row>
    <row r="21" spans="1:26" ht="12.75">
      <c r="A21" s="37">
        <f>G21</f>
        <v>40483</v>
      </c>
      <c r="B21" s="38">
        <v>0.5</v>
      </c>
      <c r="C21" s="38"/>
      <c r="D21" s="39" t="s">
        <v>117</v>
      </c>
      <c r="E21" s="39" t="s">
        <v>5</v>
      </c>
      <c r="F21" s="39" t="s">
        <v>1</v>
      </c>
      <c r="G21" s="40">
        <v>40483</v>
      </c>
      <c r="H21" s="39" t="s">
        <v>2</v>
      </c>
      <c r="I21" s="40">
        <v>40535</v>
      </c>
      <c r="J21" s="41">
        <f t="shared" si="1"/>
        <v>0.5</v>
      </c>
      <c r="O21" s="10">
        <v>29</v>
      </c>
      <c r="Y21" s="117" t="s">
        <v>95</v>
      </c>
      <c r="Z21" s="118" t="s">
        <v>96</v>
      </c>
    </row>
    <row r="22" spans="1:26" ht="12.75">
      <c r="A22" s="42">
        <f>I22</f>
        <v>40535</v>
      </c>
      <c r="B22" s="43">
        <v>0.5</v>
      </c>
      <c r="C22" s="43"/>
      <c r="D22" s="39" t="s">
        <v>117</v>
      </c>
      <c r="E22" s="44" t="s">
        <v>5</v>
      </c>
      <c r="F22" s="44" t="s">
        <v>1</v>
      </c>
      <c r="G22" s="45">
        <v>40483</v>
      </c>
      <c r="H22" s="44" t="s">
        <v>2</v>
      </c>
      <c r="I22" s="40">
        <v>40535</v>
      </c>
      <c r="J22" s="46">
        <f t="shared" si="1"/>
        <v>0.5</v>
      </c>
      <c r="O22" s="10">
        <v>28</v>
      </c>
      <c r="Y22" s="117" t="s">
        <v>97</v>
      </c>
      <c r="Z22" s="118" t="s">
        <v>98</v>
      </c>
    </row>
    <row r="23" spans="1:26" ht="12.75">
      <c r="A23" s="37">
        <f>G23</f>
        <v>40536</v>
      </c>
      <c r="B23" s="38">
        <v>1.5</v>
      </c>
      <c r="C23" s="38"/>
      <c r="D23" s="39" t="s">
        <v>120</v>
      </c>
      <c r="E23" s="39" t="s">
        <v>6</v>
      </c>
      <c r="F23" s="39" t="s">
        <v>1</v>
      </c>
      <c r="G23" s="40">
        <v>40536</v>
      </c>
      <c r="H23" s="39" t="s">
        <v>2</v>
      </c>
      <c r="I23" s="40">
        <v>40542</v>
      </c>
      <c r="J23" s="41">
        <f t="shared" si="1"/>
        <v>1.5</v>
      </c>
      <c r="O23" s="10">
        <v>29</v>
      </c>
      <c r="Y23" s="117" t="s">
        <v>99</v>
      </c>
      <c r="Z23" s="118" t="s">
        <v>100</v>
      </c>
    </row>
    <row r="24" spans="1:26" ht="12.75">
      <c r="A24" s="42">
        <f>I24</f>
        <v>40542</v>
      </c>
      <c r="B24" s="43">
        <v>1.5</v>
      </c>
      <c r="C24" s="43"/>
      <c r="D24" s="39" t="s">
        <v>120</v>
      </c>
      <c r="E24" s="44" t="s">
        <v>6</v>
      </c>
      <c r="F24" s="44" t="s">
        <v>1</v>
      </c>
      <c r="G24" s="40">
        <v>40536</v>
      </c>
      <c r="H24" s="44" t="s">
        <v>2</v>
      </c>
      <c r="I24" s="40">
        <v>40542</v>
      </c>
      <c r="J24" s="46">
        <f t="shared" si="1"/>
        <v>1.5</v>
      </c>
      <c r="O24" s="10">
        <v>30</v>
      </c>
      <c r="Y24" s="117" t="s">
        <v>95</v>
      </c>
      <c r="Z24" s="118" t="s">
        <v>101</v>
      </c>
    </row>
    <row r="25" spans="1:26" ht="14.25">
      <c r="A25" s="37">
        <f>G25</f>
        <v>40543</v>
      </c>
      <c r="B25" s="38">
        <v>3</v>
      </c>
      <c r="C25" s="38"/>
      <c r="D25" s="44" t="s">
        <v>121</v>
      </c>
      <c r="E25" s="39" t="s">
        <v>72</v>
      </c>
      <c r="F25" s="39" t="s">
        <v>1</v>
      </c>
      <c r="G25" s="40">
        <v>40543</v>
      </c>
      <c r="H25" s="39" t="s">
        <v>2</v>
      </c>
      <c r="I25" s="40">
        <v>40545</v>
      </c>
      <c r="J25" s="41">
        <f t="shared" si="1"/>
        <v>3</v>
      </c>
      <c r="O25" s="10">
        <v>31</v>
      </c>
      <c r="Y25" s="117" t="s">
        <v>97</v>
      </c>
      <c r="Z25" s="118" t="s">
        <v>102</v>
      </c>
    </row>
    <row r="26" spans="1:26" ht="14.25">
      <c r="A26" s="42">
        <f>I26</f>
        <v>40545</v>
      </c>
      <c r="B26" s="43">
        <v>3</v>
      </c>
      <c r="C26" s="43"/>
      <c r="D26" s="44" t="s">
        <v>121</v>
      </c>
      <c r="E26" s="44" t="s">
        <v>72</v>
      </c>
      <c r="F26" s="44" t="s">
        <v>1</v>
      </c>
      <c r="G26" s="40">
        <v>40543</v>
      </c>
      <c r="H26" s="44" t="s">
        <v>2</v>
      </c>
      <c r="I26" s="40">
        <v>40545</v>
      </c>
      <c r="J26" s="46">
        <f t="shared" si="1"/>
        <v>3</v>
      </c>
      <c r="O26" s="10">
        <v>30</v>
      </c>
      <c r="Y26" s="117" t="s">
        <v>99</v>
      </c>
      <c r="Z26" s="118" t="s">
        <v>103</v>
      </c>
    </row>
    <row r="27" spans="1:26" ht="14.25">
      <c r="A27" s="37">
        <f>G27</f>
        <v>40546</v>
      </c>
      <c r="B27" s="38">
        <v>0.5</v>
      </c>
      <c r="C27" s="38"/>
      <c r="D27" s="39" t="s">
        <v>122</v>
      </c>
      <c r="E27" s="39" t="s">
        <v>5</v>
      </c>
      <c r="F27" s="39" t="s">
        <v>1</v>
      </c>
      <c r="G27" s="40">
        <v>40546</v>
      </c>
      <c r="H27" s="39" t="s">
        <v>2</v>
      </c>
      <c r="I27" s="40">
        <v>40602</v>
      </c>
      <c r="J27" s="41">
        <f t="shared" si="1"/>
        <v>0.5</v>
      </c>
      <c r="O27" s="10">
        <v>31</v>
      </c>
      <c r="Y27" s="117" t="s">
        <v>95</v>
      </c>
      <c r="Z27" s="118" t="s">
        <v>104</v>
      </c>
    </row>
    <row r="28" spans="1:26" ht="12.75">
      <c r="A28" s="42">
        <f>I28</f>
        <v>40602</v>
      </c>
      <c r="B28" s="43">
        <v>0.5</v>
      </c>
      <c r="C28" s="43"/>
      <c r="D28" s="39" t="s">
        <v>122</v>
      </c>
      <c r="E28" s="44" t="s">
        <v>5</v>
      </c>
      <c r="F28" s="44" t="s">
        <v>1</v>
      </c>
      <c r="G28" s="40">
        <v>40546</v>
      </c>
      <c r="H28" s="44" t="s">
        <v>2</v>
      </c>
      <c r="I28" s="45">
        <v>40602</v>
      </c>
      <c r="J28" s="46">
        <f t="shared" si="1"/>
        <v>0.5</v>
      </c>
      <c r="Y28" s="117" t="s">
        <v>105</v>
      </c>
      <c r="Z28" s="118" t="s">
        <v>106</v>
      </c>
    </row>
    <row r="29" spans="1:26" ht="12.75">
      <c r="A29" s="37">
        <f>G29</f>
        <v>40603</v>
      </c>
      <c r="B29" s="38">
        <v>1</v>
      </c>
      <c r="C29" s="38"/>
      <c r="D29" s="39" t="s">
        <v>136</v>
      </c>
      <c r="E29" s="39" t="s">
        <v>4</v>
      </c>
      <c r="F29" s="39" t="s">
        <v>1</v>
      </c>
      <c r="G29" s="40">
        <v>40603</v>
      </c>
      <c r="H29" s="39" t="s">
        <v>2</v>
      </c>
      <c r="I29" s="40">
        <v>40641</v>
      </c>
      <c r="J29" s="41">
        <f t="shared" si="1"/>
        <v>1</v>
      </c>
      <c r="Y29" s="117" t="s">
        <v>97</v>
      </c>
      <c r="Z29" s="118" t="s">
        <v>107</v>
      </c>
    </row>
    <row r="30" spans="1:26" ht="14.25">
      <c r="A30" s="42">
        <f>I30</f>
        <v>40641</v>
      </c>
      <c r="B30" s="43">
        <v>1</v>
      </c>
      <c r="C30" s="43"/>
      <c r="D30" s="39" t="s">
        <v>136</v>
      </c>
      <c r="E30" s="44" t="s">
        <v>4</v>
      </c>
      <c r="F30" s="44" t="s">
        <v>1</v>
      </c>
      <c r="G30" s="45">
        <v>40603</v>
      </c>
      <c r="H30" s="44" t="s">
        <v>2</v>
      </c>
      <c r="I30" s="40">
        <v>40641</v>
      </c>
      <c r="J30" s="46">
        <f t="shared" si="1"/>
        <v>1</v>
      </c>
      <c r="Y30" s="117" t="s">
        <v>108</v>
      </c>
      <c r="Z30" s="118" t="s">
        <v>109</v>
      </c>
    </row>
    <row r="31" spans="1:25" ht="14.25" customHeight="1">
      <c r="A31" s="37">
        <f>G31</f>
        <v>40642</v>
      </c>
      <c r="B31" s="38">
        <v>1.5</v>
      </c>
      <c r="C31" s="38"/>
      <c r="D31" s="39" t="s">
        <v>144</v>
      </c>
      <c r="E31" s="39" t="s">
        <v>7</v>
      </c>
      <c r="F31" s="39" t="s">
        <v>1</v>
      </c>
      <c r="G31" s="40">
        <v>40642</v>
      </c>
      <c r="H31" s="39" t="s">
        <v>2</v>
      </c>
      <c r="I31" s="40">
        <v>40671</v>
      </c>
      <c r="J31" s="41">
        <f t="shared" si="1"/>
        <v>1.5</v>
      </c>
      <c r="Y31" s="113" t="s">
        <v>118</v>
      </c>
    </row>
    <row r="32" spans="1:25" ht="14.25" customHeight="1">
      <c r="A32" s="42">
        <f>I32</f>
        <v>40671</v>
      </c>
      <c r="B32" s="43">
        <v>1.5</v>
      </c>
      <c r="C32" s="43"/>
      <c r="D32" s="39" t="s">
        <v>144</v>
      </c>
      <c r="E32" s="44" t="s">
        <v>7</v>
      </c>
      <c r="F32" s="44" t="s">
        <v>1</v>
      </c>
      <c r="G32" s="40">
        <v>40642</v>
      </c>
      <c r="H32" s="44" t="s">
        <v>2</v>
      </c>
      <c r="I32" s="40">
        <v>40671</v>
      </c>
      <c r="J32" s="46">
        <f t="shared" si="1"/>
        <v>1.5</v>
      </c>
      <c r="Y32" s="113" t="s">
        <v>119</v>
      </c>
    </row>
    <row r="33" spans="1:10" ht="12.75">
      <c r="A33" s="37">
        <f>G33</f>
        <v>40672</v>
      </c>
      <c r="B33" s="38">
        <v>1</v>
      </c>
      <c r="C33" s="38"/>
      <c r="D33" s="39" t="s">
        <v>137</v>
      </c>
      <c r="E33" s="39" t="s">
        <v>4</v>
      </c>
      <c r="F33" s="39" t="s">
        <v>1</v>
      </c>
      <c r="G33" s="40">
        <v>40672</v>
      </c>
      <c r="H33" s="39" t="s">
        <v>2</v>
      </c>
      <c r="I33" s="40">
        <v>40740</v>
      </c>
      <c r="J33" s="41">
        <f t="shared" si="1"/>
        <v>1</v>
      </c>
    </row>
    <row r="34" spans="1:26" ht="12.75" customHeight="1">
      <c r="A34" s="42">
        <f>I34</f>
        <v>40740</v>
      </c>
      <c r="B34" s="43">
        <v>1</v>
      </c>
      <c r="C34" s="43"/>
      <c r="D34" s="39" t="s">
        <v>137</v>
      </c>
      <c r="E34" s="44" t="s">
        <v>4</v>
      </c>
      <c r="F34" s="44" t="s">
        <v>1</v>
      </c>
      <c r="G34" s="40">
        <v>40672</v>
      </c>
      <c r="H34" s="44" t="s">
        <v>2</v>
      </c>
      <c r="I34" s="40">
        <v>40740</v>
      </c>
      <c r="J34" s="46">
        <f t="shared" si="1"/>
        <v>1</v>
      </c>
      <c r="Y34" s="119">
        <v>39814</v>
      </c>
      <c r="Z34" s="61" t="s">
        <v>123</v>
      </c>
    </row>
    <row r="35" spans="1:26" ht="12.75" customHeight="1">
      <c r="A35" s="37">
        <f>G35</f>
        <v>40763</v>
      </c>
      <c r="B35" s="38">
        <v>1.5</v>
      </c>
      <c r="C35" s="38"/>
      <c r="D35" s="39" t="s">
        <v>146</v>
      </c>
      <c r="E35" s="39" t="s">
        <v>3</v>
      </c>
      <c r="F35" s="39" t="s">
        <v>1</v>
      </c>
      <c r="G35" s="40">
        <v>40763</v>
      </c>
      <c r="H35" s="39" t="s">
        <v>2</v>
      </c>
      <c r="I35" s="40">
        <v>40776</v>
      </c>
      <c r="J35" s="41">
        <f t="shared" si="1"/>
        <v>1.5</v>
      </c>
      <c r="Y35" s="119">
        <v>39913</v>
      </c>
      <c r="Z35" s="61" t="s">
        <v>124</v>
      </c>
    </row>
    <row r="36" spans="1:26" ht="12.75" customHeight="1">
      <c r="A36" s="42">
        <f>I36</f>
        <v>40776</v>
      </c>
      <c r="B36" s="43">
        <v>1.5</v>
      </c>
      <c r="C36" s="43"/>
      <c r="D36" s="39" t="s">
        <v>146</v>
      </c>
      <c r="E36" s="44" t="s">
        <v>3</v>
      </c>
      <c r="F36" s="44" t="s">
        <v>1</v>
      </c>
      <c r="G36" s="40">
        <v>40763</v>
      </c>
      <c r="H36" s="44" t="s">
        <v>2</v>
      </c>
      <c r="I36" s="40">
        <v>40776</v>
      </c>
      <c r="J36" s="46">
        <f t="shared" si="1"/>
        <v>1.5</v>
      </c>
      <c r="Y36" s="119">
        <v>39958</v>
      </c>
      <c r="Z36" s="61" t="s">
        <v>125</v>
      </c>
    </row>
    <row r="37" spans="1:26" ht="12.75" customHeight="1">
      <c r="A37" s="37">
        <f>G37</f>
        <v>40777</v>
      </c>
      <c r="B37" s="38">
        <v>1</v>
      </c>
      <c r="C37" s="38"/>
      <c r="D37" s="39" t="s">
        <v>138</v>
      </c>
      <c r="E37" s="39" t="s">
        <v>4</v>
      </c>
      <c r="F37" s="39" t="s">
        <v>1</v>
      </c>
      <c r="G37" s="40">
        <v>40777</v>
      </c>
      <c r="H37" s="39" t="s">
        <v>2</v>
      </c>
      <c r="I37" s="40">
        <v>40847</v>
      </c>
      <c r="J37" s="41">
        <f aca="true" t="shared" si="2" ref="J37:J54">B37</f>
        <v>1</v>
      </c>
      <c r="Y37" s="119">
        <v>39997</v>
      </c>
      <c r="Z37" s="61" t="s">
        <v>126</v>
      </c>
    </row>
    <row r="38" spans="1:26" ht="12.75" customHeight="1">
      <c r="A38" s="42">
        <f>I38</f>
        <v>40847</v>
      </c>
      <c r="B38" s="43">
        <v>1</v>
      </c>
      <c r="C38" s="43"/>
      <c r="D38" s="39" t="s">
        <v>138</v>
      </c>
      <c r="E38" s="44" t="s">
        <v>4</v>
      </c>
      <c r="F38" s="44" t="s">
        <v>1</v>
      </c>
      <c r="G38" s="40">
        <v>40777</v>
      </c>
      <c r="H38" s="44" t="s">
        <v>2</v>
      </c>
      <c r="I38" s="45">
        <v>40847</v>
      </c>
      <c r="J38" s="46">
        <f t="shared" si="2"/>
        <v>1</v>
      </c>
      <c r="Y38" s="119">
        <v>40063</v>
      </c>
      <c r="Z38" s="61" t="s">
        <v>127</v>
      </c>
    </row>
    <row r="39" spans="1:26" ht="12.75" customHeight="1">
      <c r="A39" s="37">
        <f>G39</f>
        <v>40848</v>
      </c>
      <c r="B39" s="38">
        <v>0.5</v>
      </c>
      <c r="C39" s="38"/>
      <c r="D39" s="39" t="s">
        <v>139</v>
      </c>
      <c r="E39" s="39" t="s">
        <v>5</v>
      </c>
      <c r="F39" s="39" t="s">
        <v>1</v>
      </c>
      <c r="G39" s="40">
        <v>40848</v>
      </c>
      <c r="H39" s="39" t="s">
        <v>2</v>
      </c>
      <c r="I39" s="40">
        <v>40899</v>
      </c>
      <c r="J39" s="41">
        <f t="shared" si="2"/>
        <v>0.5</v>
      </c>
      <c r="Y39" s="119">
        <v>40143</v>
      </c>
      <c r="Z39" s="61" t="s">
        <v>128</v>
      </c>
    </row>
    <row r="40" spans="1:26" ht="12.75" customHeight="1">
      <c r="A40" s="42">
        <f>I40</f>
        <v>40899</v>
      </c>
      <c r="B40" s="43">
        <v>0.5</v>
      </c>
      <c r="C40" s="43"/>
      <c r="D40" s="39" t="s">
        <v>139</v>
      </c>
      <c r="E40" s="44" t="s">
        <v>5</v>
      </c>
      <c r="F40" s="44" t="s">
        <v>1</v>
      </c>
      <c r="G40" s="45">
        <v>40848</v>
      </c>
      <c r="H40" s="44" t="s">
        <v>2</v>
      </c>
      <c r="I40" s="40">
        <v>40899</v>
      </c>
      <c r="J40" s="46">
        <f t="shared" si="2"/>
        <v>0.5</v>
      </c>
      <c r="K40" s="1">
        <v>39915</v>
      </c>
      <c r="Y40" s="119">
        <v>40144</v>
      </c>
      <c r="Z40" s="61" t="s">
        <v>129</v>
      </c>
    </row>
    <row r="41" spans="1:26" ht="12.75" customHeight="1">
      <c r="A41" s="37">
        <f>G41</f>
        <v>40900</v>
      </c>
      <c r="B41" s="38">
        <v>0.5</v>
      </c>
      <c r="C41" s="38"/>
      <c r="D41" s="39" t="s">
        <v>140</v>
      </c>
      <c r="E41" s="39" t="s">
        <v>6</v>
      </c>
      <c r="F41" s="39" t="s">
        <v>1</v>
      </c>
      <c r="G41" s="40">
        <v>40900</v>
      </c>
      <c r="H41" s="39" t="s">
        <v>2</v>
      </c>
      <c r="I41" s="40">
        <v>40907</v>
      </c>
      <c r="J41" s="41">
        <f t="shared" si="2"/>
        <v>0.5</v>
      </c>
      <c r="Y41" s="119">
        <v>40171</v>
      </c>
      <c r="Z41" s="61" t="s">
        <v>130</v>
      </c>
    </row>
    <row r="42" spans="1:26" ht="12.75" customHeight="1">
      <c r="A42" s="42">
        <f>I42</f>
        <v>40907</v>
      </c>
      <c r="B42" s="43">
        <v>0.5</v>
      </c>
      <c r="C42" s="43"/>
      <c r="D42" s="39" t="s">
        <v>140</v>
      </c>
      <c r="E42" s="44" t="s">
        <v>6</v>
      </c>
      <c r="F42" s="44" t="s">
        <v>1</v>
      </c>
      <c r="G42" s="40">
        <v>40900</v>
      </c>
      <c r="H42" s="44" t="s">
        <v>2</v>
      </c>
      <c r="I42" s="40">
        <v>40907</v>
      </c>
      <c r="J42" s="46">
        <f t="shared" si="2"/>
        <v>0.5</v>
      </c>
      <c r="Y42" s="119">
        <v>40172</v>
      </c>
      <c r="Z42" s="61" t="s">
        <v>132</v>
      </c>
    </row>
    <row r="43" spans="1:26" ht="12.75" customHeight="1">
      <c r="A43" s="37">
        <f>G43</f>
        <v>40908</v>
      </c>
      <c r="B43" s="38">
        <v>0.5</v>
      </c>
      <c r="C43" s="38"/>
      <c r="D43" s="44" t="s">
        <v>141</v>
      </c>
      <c r="E43" s="39" t="s">
        <v>72</v>
      </c>
      <c r="F43" s="39" t="s">
        <v>1</v>
      </c>
      <c r="G43" s="40">
        <v>40908</v>
      </c>
      <c r="H43" s="39" t="s">
        <v>2</v>
      </c>
      <c r="I43" s="40">
        <v>40910</v>
      </c>
      <c r="J43" s="41">
        <f t="shared" si="2"/>
        <v>0.5</v>
      </c>
      <c r="Y43" s="119">
        <v>40178</v>
      </c>
      <c r="Z43" s="61" t="s">
        <v>131</v>
      </c>
    </row>
    <row r="44" spans="1:26" ht="12.75">
      <c r="A44" s="42">
        <f>I44</f>
        <v>40910</v>
      </c>
      <c r="B44" s="43">
        <v>0.5</v>
      </c>
      <c r="C44" s="43"/>
      <c r="D44" s="44" t="s">
        <v>141</v>
      </c>
      <c r="E44" s="44" t="s">
        <v>72</v>
      </c>
      <c r="F44" s="44" t="s">
        <v>1</v>
      </c>
      <c r="G44" s="40">
        <v>40908</v>
      </c>
      <c r="H44" s="44" t="s">
        <v>2</v>
      </c>
      <c r="I44" s="40">
        <v>40910</v>
      </c>
      <c r="J44" s="46">
        <f t="shared" si="2"/>
        <v>0.5</v>
      </c>
      <c r="Y44" s="119">
        <v>40179</v>
      </c>
      <c r="Z44" s="61" t="s">
        <v>133</v>
      </c>
    </row>
    <row r="45" spans="1:10" ht="12.75">
      <c r="A45" s="37">
        <f>G45</f>
        <v>40911</v>
      </c>
      <c r="B45" s="38">
        <v>0.5</v>
      </c>
      <c r="C45" s="38"/>
      <c r="D45" s="39" t="s">
        <v>142</v>
      </c>
      <c r="E45" s="39" t="s">
        <v>5</v>
      </c>
      <c r="F45" s="39" t="s">
        <v>1</v>
      </c>
      <c r="G45" s="40">
        <v>40911</v>
      </c>
      <c r="H45" s="39" t="s">
        <v>2</v>
      </c>
      <c r="I45" s="40">
        <v>40967</v>
      </c>
      <c r="J45" s="41">
        <f t="shared" si="2"/>
        <v>0.5</v>
      </c>
    </row>
    <row r="46" spans="1:10" ht="12.75">
      <c r="A46" s="42">
        <f>I46</f>
        <v>40967</v>
      </c>
      <c r="B46" s="43">
        <v>0.5</v>
      </c>
      <c r="C46" s="43"/>
      <c r="D46" s="39" t="s">
        <v>142</v>
      </c>
      <c r="E46" s="44" t="s">
        <v>5</v>
      </c>
      <c r="F46" s="44" t="s">
        <v>1</v>
      </c>
      <c r="G46" s="40">
        <v>40911</v>
      </c>
      <c r="H46" s="44" t="s">
        <v>2</v>
      </c>
      <c r="I46" s="45">
        <v>40967</v>
      </c>
      <c r="J46" s="46">
        <f t="shared" si="2"/>
        <v>0.5</v>
      </c>
    </row>
    <row r="47" spans="1:10" ht="12.75">
      <c r="A47" s="37">
        <f>G47</f>
        <v>40969</v>
      </c>
      <c r="B47" s="38">
        <v>1</v>
      </c>
      <c r="C47" s="38"/>
      <c r="D47" s="127" t="s">
        <v>149</v>
      </c>
      <c r="E47" s="39" t="s">
        <v>4</v>
      </c>
      <c r="F47" s="39" t="s">
        <v>1</v>
      </c>
      <c r="G47" s="40">
        <v>40969</v>
      </c>
      <c r="H47" s="39" t="s">
        <v>2</v>
      </c>
      <c r="I47" s="40">
        <v>40998</v>
      </c>
      <c r="J47" s="41">
        <f t="shared" si="2"/>
        <v>1</v>
      </c>
    </row>
    <row r="48" spans="1:10" ht="12.75">
      <c r="A48" s="42">
        <f>I48</f>
        <v>40998</v>
      </c>
      <c r="B48" s="43">
        <v>1</v>
      </c>
      <c r="C48" s="43"/>
      <c r="D48" s="127" t="s">
        <v>149</v>
      </c>
      <c r="E48" s="44" t="s">
        <v>4</v>
      </c>
      <c r="F48" s="44" t="s">
        <v>1</v>
      </c>
      <c r="G48" s="40">
        <v>40969</v>
      </c>
      <c r="H48" s="44" t="s">
        <v>2</v>
      </c>
      <c r="I48" s="40">
        <v>40998</v>
      </c>
      <c r="J48" s="46">
        <f t="shared" si="2"/>
        <v>1</v>
      </c>
    </row>
    <row r="49" spans="1:25" ht="12.75">
      <c r="A49" s="37">
        <f>G49</f>
        <v>40999</v>
      </c>
      <c r="B49" s="38">
        <v>1.5</v>
      </c>
      <c r="C49" s="38"/>
      <c r="D49" s="127" t="s">
        <v>167</v>
      </c>
      <c r="E49" s="39" t="s">
        <v>7</v>
      </c>
      <c r="F49" s="39" t="s">
        <v>1</v>
      </c>
      <c r="G49" s="40">
        <v>40999</v>
      </c>
      <c r="H49" s="39" t="s">
        <v>2</v>
      </c>
      <c r="I49" s="40">
        <v>41021</v>
      </c>
      <c r="J49" s="41">
        <f t="shared" si="2"/>
        <v>1.5</v>
      </c>
      <c r="Y49" s="126" t="s">
        <v>157</v>
      </c>
    </row>
    <row r="50" spans="1:10" ht="12.75">
      <c r="A50" s="42">
        <f>I50</f>
        <v>41021</v>
      </c>
      <c r="B50" s="43">
        <v>1.5</v>
      </c>
      <c r="C50" s="43"/>
      <c r="D50" s="127" t="s">
        <v>167</v>
      </c>
      <c r="E50" s="44" t="s">
        <v>7</v>
      </c>
      <c r="F50" s="44" t="s">
        <v>1</v>
      </c>
      <c r="G50" s="40">
        <v>40999</v>
      </c>
      <c r="H50" s="44" t="s">
        <v>2</v>
      </c>
      <c r="I50" s="40">
        <v>41021</v>
      </c>
      <c r="J50" s="46">
        <f t="shared" si="2"/>
        <v>1.5</v>
      </c>
    </row>
    <row r="51" spans="1:10" ht="12.75">
      <c r="A51" s="37">
        <f>G51</f>
        <v>41022</v>
      </c>
      <c r="B51" s="38">
        <v>1</v>
      </c>
      <c r="C51" s="38"/>
      <c r="D51" s="127" t="s">
        <v>150</v>
      </c>
      <c r="E51" s="39" t="s">
        <v>4</v>
      </c>
      <c r="F51" s="39" t="s">
        <v>1</v>
      </c>
      <c r="G51" s="40">
        <v>41022</v>
      </c>
      <c r="H51" s="39" t="s">
        <v>2</v>
      </c>
      <c r="I51" s="40">
        <v>41104</v>
      </c>
      <c r="J51" s="41">
        <f t="shared" si="2"/>
        <v>1</v>
      </c>
    </row>
    <row r="52" spans="1:10" ht="12.75">
      <c r="A52" s="42">
        <f>I52</f>
        <v>41104</v>
      </c>
      <c r="B52" s="43">
        <v>1</v>
      </c>
      <c r="C52" s="43"/>
      <c r="D52" s="127" t="s">
        <v>150</v>
      </c>
      <c r="E52" s="44" t="s">
        <v>4</v>
      </c>
      <c r="F52" s="44" t="s">
        <v>1</v>
      </c>
      <c r="G52" s="40">
        <v>41022</v>
      </c>
      <c r="H52" s="44" t="s">
        <v>2</v>
      </c>
      <c r="I52" s="40">
        <v>41104</v>
      </c>
      <c r="J52" s="46">
        <f t="shared" si="2"/>
        <v>1</v>
      </c>
    </row>
    <row r="53" spans="1:10" ht="12.75">
      <c r="A53" s="37">
        <f>G53</f>
        <v>41105</v>
      </c>
      <c r="B53" s="38">
        <v>1.5</v>
      </c>
      <c r="C53" s="38"/>
      <c r="D53" s="127" t="s">
        <v>158</v>
      </c>
      <c r="E53" s="39" t="s">
        <v>3</v>
      </c>
      <c r="F53" s="39" t="s">
        <v>1</v>
      </c>
      <c r="G53" s="40">
        <v>41105</v>
      </c>
      <c r="H53" s="39" t="s">
        <v>2</v>
      </c>
      <c r="I53" s="40">
        <v>41153</v>
      </c>
      <c r="J53" s="41">
        <f t="shared" si="2"/>
        <v>1.5</v>
      </c>
    </row>
    <row r="54" spans="1:10" ht="12.75">
      <c r="A54" s="42">
        <f>I54</f>
        <v>41153</v>
      </c>
      <c r="B54" s="43">
        <v>1.5</v>
      </c>
      <c r="C54" s="43"/>
      <c r="D54" s="127" t="s">
        <v>158</v>
      </c>
      <c r="E54" s="44" t="s">
        <v>3</v>
      </c>
      <c r="F54" s="44" t="s">
        <v>1</v>
      </c>
      <c r="G54" s="40">
        <v>41105</v>
      </c>
      <c r="H54" s="44" t="s">
        <v>2</v>
      </c>
      <c r="I54" s="45">
        <v>41153</v>
      </c>
      <c r="J54" s="46">
        <f t="shared" si="2"/>
        <v>1.5</v>
      </c>
    </row>
    <row r="55" spans="1:10" ht="12.75">
      <c r="A55" s="37">
        <f>G55</f>
        <v>41154</v>
      </c>
      <c r="B55" s="38">
        <v>1</v>
      </c>
      <c r="C55" s="38"/>
      <c r="D55" s="39" t="s">
        <v>159</v>
      </c>
      <c r="E55" s="39" t="s">
        <v>4</v>
      </c>
      <c r="F55" s="39" t="s">
        <v>1</v>
      </c>
      <c r="G55" s="40">
        <v>41154</v>
      </c>
      <c r="H55" s="39" t="s">
        <v>2</v>
      </c>
      <c r="I55" s="40">
        <v>41213</v>
      </c>
      <c r="J55" s="41">
        <f aca="true" t="shared" si="3" ref="J55:J76">B55</f>
        <v>1</v>
      </c>
    </row>
    <row r="56" spans="1:10" ht="12.75">
      <c r="A56" s="42">
        <f>I56</f>
        <v>41213</v>
      </c>
      <c r="B56" s="43">
        <v>1</v>
      </c>
      <c r="C56" s="43"/>
      <c r="D56" s="39" t="s">
        <v>159</v>
      </c>
      <c r="E56" s="44" t="s">
        <v>4</v>
      </c>
      <c r="F56" s="44" t="s">
        <v>1</v>
      </c>
      <c r="G56" s="40">
        <v>41154</v>
      </c>
      <c r="H56" s="44" t="s">
        <v>2</v>
      </c>
      <c r="I56" s="45">
        <v>41213</v>
      </c>
      <c r="J56" s="46">
        <f t="shared" si="3"/>
        <v>1</v>
      </c>
    </row>
    <row r="57" spans="1:10" ht="12.75">
      <c r="A57" s="37">
        <f>G57</f>
        <v>41214</v>
      </c>
      <c r="B57" s="38">
        <v>0.5</v>
      </c>
      <c r="C57" s="38"/>
      <c r="D57" s="39" t="s">
        <v>160</v>
      </c>
      <c r="E57" s="39" t="s">
        <v>5</v>
      </c>
      <c r="F57" s="39" t="s">
        <v>1</v>
      </c>
      <c r="G57" s="40">
        <v>41214</v>
      </c>
      <c r="H57" s="39" t="s">
        <v>2</v>
      </c>
      <c r="I57" s="40">
        <v>41265</v>
      </c>
      <c r="J57" s="41">
        <f t="shared" si="3"/>
        <v>0.5</v>
      </c>
    </row>
    <row r="58" spans="1:10" ht="12.75">
      <c r="A58" s="42">
        <f>I58</f>
        <v>41265</v>
      </c>
      <c r="B58" s="43">
        <v>0.5</v>
      </c>
      <c r="C58" s="43"/>
      <c r="D58" s="39" t="s">
        <v>160</v>
      </c>
      <c r="E58" s="44" t="s">
        <v>5</v>
      </c>
      <c r="F58" s="44" t="s">
        <v>1</v>
      </c>
      <c r="G58" s="45">
        <v>41214</v>
      </c>
      <c r="H58" s="44" t="s">
        <v>2</v>
      </c>
      <c r="I58" s="40">
        <v>41265</v>
      </c>
      <c r="J58" s="46">
        <f t="shared" si="3"/>
        <v>0.5</v>
      </c>
    </row>
    <row r="59" spans="1:10" ht="12.75">
      <c r="A59" s="37">
        <f>G59</f>
        <v>41266</v>
      </c>
      <c r="B59" s="38">
        <v>0.5</v>
      </c>
      <c r="C59" s="38"/>
      <c r="D59" s="39" t="s">
        <v>161</v>
      </c>
      <c r="E59" s="39" t="s">
        <v>6</v>
      </c>
      <c r="F59" s="39" t="s">
        <v>1</v>
      </c>
      <c r="G59" s="40">
        <v>41266</v>
      </c>
      <c r="H59" s="39" t="s">
        <v>2</v>
      </c>
      <c r="I59" s="40">
        <v>41273</v>
      </c>
      <c r="J59" s="41">
        <f t="shared" si="3"/>
        <v>0.5</v>
      </c>
    </row>
    <row r="60" spans="1:10" ht="12.75">
      <c r="A60" s="42">
        <f>I60</f>
        <v>41273</v>
      </c>
      <c r="B60" s="43">
        <v>0.5</v>
      </c>
      <c r="C60" s="43"/>
      <c r="D60" s="39" t="s">
        <v>161</v>
      </c>
      <c r="E60" s="44" t="s">
        <v>6</v>
      </c>
      <c r="F60" s="44" t="s">
        <v>1</v>
      </c>
      <c r="G60" s="40">
        <v>41266</v>
      </c>
      <c r="H60" s="44" t="s">
        <v>2</v>
      </c>
      <c r="I60" s="40">
        <v>41273</v>
      </c>
      <c r="J60" s="46">
        <f t="shared" si="3"/>
        <v>0.5</v>
      </c>
    </row>
    <row r="61" spans="1:10" ht="12.75">
      <c r="A61" s="37">
        <f>G61</f>
        <v>41274</v>
      </c>
      <c r="B61" s="38">
        <v>0.5</v>
      </c>
      <c r="C61" s="38"/>
      <c r="D61" s="44" t="s">
        <v>162</v>
      </c>
      <c r="E61" s="39" t="s">
        <v>72</v>
      </c>
      <c r="F61" s="39" t="s">
        <v>1</v>
      </c>
      <c r="G61" s="40">
        <v>41274</v>
      </c>
      <c r="H61" s="39" t="s">
        <v>2</v>
      </c>
      <c r="I61" s="40">
        <v>41276</v>
      </c>
      <c r="J61" s="41">
        <f t="shared" si="3"/>
        <v>0.5</v>
      </c>
    </row>
    <row r="62" spans="1:10" ht="12.75">
      <c r="A62" s="42">
        <f>I62</f>
        <v>41276</v>
      </c>
      <c r="B62" s="43">
        <v>0.5</v>
      </c>
      <c r="C62" s="43"/>
      <c r="D62" s="44" t="s">
        <v>162</v>
      </c>
      <c r="E62" s="44" t="s">
        <v>72</v>
      </c>
      <c r="F62" s="44" t="s">
        <v>1</v>
      </c>
      <c r="G62" s="40">
        <v>41274</v>
      </c>
      <c r="H62" s="44" t="s">
        <v>2</v>
      </c>
      <c r="I62" s="40">
        <v>41276</v>
      </c>
      <c r="J62" s="46">
        <f t="shared" si="3"/>
        <v>0.5</v>
      </c>
    </row>
    <row r="63" spans="1:10" ht="12.75">
      <c r="A63" s="37">
        <f>G63</f>
        <v>41277</v>
      </c>
      <c r="B63" s="38">
        <v>0.5</v>
      </c>
      <c r="C63" s="38"/>
      <c r="D63" s="39" t="s">
        <v>163</v>
      </c>
      <c r="E63" s="39" t="s">
        <v>5</v>
      </c>
      <c r="F63" s="39" t="s">
        <v>1</v>
      </c>
      <c r="G63" s="40">
        <v>41277</v>
      </c>
      <c r="H63" s="39" t="s">
        <v>2</v>
      </c>
      <c r="I63" s="40">
        <v>41333</v>
      </c>
      <c r="J63" s="41">
        <f t="shared" si="3"/>
        <v>0.5</v>
      </c>
    </row>
    <row r="64" spans="1:10" ht="12.75">
      <c r="A64" s="42">
        <f>I64</f>
        <v>41333</v>
      </c>
      <c r="B64" s="43">
        <v>0.5</v>
      </c>
      <c r="C64" s="43"/>
      <c r="D64" s="39" t="s">
        <v>163</v>
      </c>
      <c r="E64" s="44" t="s">
        <v>5</v>
      </c>
      <c r="F64" s="44" t="s">
        <v>1</v>
      </c>
      <c r="G64" s="40">
        <v>41277</v>
      </c>
      <c r="H64" s="44" t="s">
        <v>2</v>
      </c>
      <c r="I64" s="45">
        <v>41333</v>
      </c>
      <c r="J64" s="46">
        <f t="shared" si="3"/>
        <v>0.5</v>
      </c>
    </row>
    <row r="65" spans="1:10" ht="12.75">
      <c r="A65" s="37">
        <f>G65</f>
        <v>41334</v>
      </c>
      <c r="B65" s="38">
        <v>1</v>
      </c>
      <c r="C65" s="38"/>
      <c r="D65" s="127" t="s">
        <v>165</v>
      </c>
      <c r="E65" s="39" t="s">
        <v>4</v>
      </c>
      <c r="F65" s="39" t="s">
        <v>1</v>
      </c>
      <c r="G65" s="40">
        <v>41334</v>
      </c>
      <c r="H65" s="39" t="s">
        <v>2</v>
      </c>
      <c r="I65" s="40">
        <v>41355</v>
      </c>
      <c r="J65" s="41">
        <f t="shared" si="3"/>
        <v>1</v>
      </c>
    </row>
    <row r="66" spans="1:10" ht="12.75">
      <c r="A66" s="42">
        <f>I66</f>
        <v>41355</v>
      </c>
      <c r="B66" s="43">
        <v>1</v>
      </c>
      <c r="C66" s="43"/>
      <c r="D66" s="127" t="s">
        <v>165</v>
      </c>
      <c r="E66" s="44" t="s">
        <v>4</v>
      </c>
      <c r="F66" s="44" t="s">
        <v>1</v>
      </c>
      <c r="G66" s="45">
        <v>41334</v>
      </c>
      <c r="H66" s="44" t="s">
        <v>2</v>
      </c>
      <c r="I66" s="40">
        <v>41355</v>
      </c>
      <c r="J66" s="46">
        <f t="shared" si="3"/>
        <v>1</v>
      </c>
    </row>
    <row r="67" spans="1:25" ht="12.75">
      <c r="A67" s="37">
        <f>G67</f>
        <v>41356</v>
      </c>
      <c r="B67" s="38">
        <v>1.5</v>
      </c>
      <c r="C67" s="38"/>
      <c r="D67" s="127" t="s">
        <v>166</v>
      </c>
      <c r="E67" s="39" t="s">
        <v>7</v>
      </c>
      <c r="F67" s="39" t="s">
        <v>1</v>
      </c>
      <c r="G67" s="40">
        <v>41356</v>
      </c>
      <c r="H67" s="39" t="s">
        <v>2</v>
      </c>
      <c r="I67" s="40">
        <v>41378</v>
      </c>
      <c r="J67" s="41">
        <f t="shared" si="3"/>
        <v>1.5</v>
      </c>
      <c r="Y67" s="61" t="s">
        <v>164</v>
      </c>
    </row>
    <row r="68" spans="1:10" ht="12.75">
      <c r="A68" s="42">
        <f>I68</f>
        <v>41378</v>
      </c>
      <c r="B68" s="43">
        <v>1.5</v>
      </c>
      <c r="C68" s="43"/>
      <c r="D68" s="127" t="s">
        <v>166</v>
      </c>
      <c r="E68" s="44" t="s">
        <v>7</v>
      </c>
      <c r="F68" s="44" t="s">
        <v>1</v>
      </c>
      <c r="G68" s="40">
        <v>41356</v>
      </c>
      <c r="H68" s="44" t="s">
        <v>2</v>
      </c>
      <c r="I68" s="40">
        <v>41378</v>
      </c>
      <c r="J68" s="46">
        <f t="shared" si="3"/>
        <v>1.5</v>
      </c>
    </row>
    <row r="69" spans="1:10" ht="12.75">
      <c r="A69" s="37">
        <f>G69</f>
        <v>41379</v>
      </c>
      <c r="B69" s="38">
        <v>1</v>
      </c>
      <c r="C69" s="38"/>
      <c r="D69" s="127" t="s">
        <v>168</v>
      </c>
      <c r="E69" s="39" t="s">
        <v>4</v>
      </c>
      <c r="F69" s="39" t="s">
        <v>1</v>
      </c>
      <c r="G69" s="40">
        <v>41379</v>
      </c>
      <c r="H69" s="39" t="s">
        <v>2</v>
      </c>
      <c r="I69" s="40">
        <v>41474</v>
      </c>
      <c r="J69" s="41">
        <f t="shared" si="3"/>
        <v>1</v>
      </c>
    </row>
    <row r="70" spans="1:10" ht="12.75">
      <c r="A70" s="42">
        <f>I70</f>
        <v>41474</v>
      </c>
      <c r="B70" s="43">
        <v>1</v>
      </c>
      <c r="C70" s="43"/>
      <c r="D70" s="127" t="s">
        <v>168</v>
      </c>
      <c r="E70" s="44" t="s">
        <v>4</v>
      </c>
      <c r="F70" s="44" t="s">
        <v>1</v>
      </c>
      <c r="G70" s="40">
        <v>41379</v>
      </c>
      <c r="H70" s="44" t="s">
        <v>2</v>
      </c>
      <c r="I70" s="40">
        <v>41474</v>
      </c>
      <c r="J70" s="46">
        <f t="shared" si="3"/>
        <v>1</v>
      </c>
    </row>
    <row r="71" spans="1:10" ht="12.75">
      <c r="A71" s="37">
        <f>G71</f>
        <v>41475</v>
      </c>
      <c r="B71" s="38">
        <v>1.5</v>
      </c>
      <c r="C71" s="38"/>
      <c r="D71" s="127" t="s">
        <v>169</v>
      </c>
      <c r="E71" s="39" t="s">
        <v>3</v>
      </c>
      <c r="F71" s="39" t="s">
        <v>1</v>
      </c>
      <c r="G71" s="40">
        <v>41475</v>
      </c>
      <c r="H71" s="39" t="s">
        <v>2</v>
      </c>
      <c r="I71" s="40">
        <v>41518</v>
      </c>
      <c r="J71" s="41">
        <f t="shared" si="3"/>
        <v>1.5</v>
      </c>
    </row>
    <row r="72" spans="1:10" ht="12.75">
      <c r="A72" s="42">
        <f>I72</f>
        <v>41518</v>
      </c>
      <c r="B72" s="43">
        <v>1.5</v>
      </c>
      <c r="C72" s="43"/>
      <c r="D72" s="127" t="s">
        <v>169</v>
      </c>
      <c r="E72" s="44" t="s">
        <v>3</v>
      </c>
      <c r="F72" s="44" t="s">
        <v>1</v>
      </c>
      <c r="G72" s="40">
        <v>41475</v>
      </c>
      <c r="H72" s="44" t="s">
        <v>2</v>
      </c>
      <c r="I72" s="45">
        <v>41518</v>
      </c>
      <c r="J72" s="46">
        <f t="shared" si="3"/>
        <v>1.5</v>
      </c>
    </row>
    <row r="73" spans="1:10" ht="12.75">
      <c r="A73" s="37">
        <f>G73</f>
        <v>41519</v>
      </c>
      <c r="B73" s="38">
        <v>1</v>
      </c>
      <c r="C73" s="38"/>
      <c r="D73" s="127" t="s">
        <v>170</v>
      </c>
      <c r="E73" s="39" t="s">
        <v>4</v>
      </c>
      <c r="F73" s="39" t="s">
        <v>1</v>
      </c>
      <c r="G73" s="40">
        <v>41519</v>
      </c>
      <c r="H73" s="39" t="s">
        <v>2</v>
      </c>
      <c r="I73" s="40">
        <v>41578</v>
      </c>
      <c r="J73" s="41">
        <f t="shared" si="3"/>
        <v>1</v>
      </c>
    </row>
    <row r="74" spans="1:10" ht="12.75">
      <c r="A74" s="42">
        <f>I74</f>
        <v>41578</v>
      </c>
      <c r="B74" s="43">
        <v>1</v>
      </c>
      <c r="C74" s="43"/>
      <c r="D74" s="127" t="s">
        <v>170</v>
      </c>
      <c r="E74" s="44" t="s">
        <v>4</v>
      </c>
      <c r="F74" s="44" t="s">
        <v>1</v>
      </c>
      <c r="G74" s="40">
        <v>41519</v>
      </c>
      <c r="H74" s="44" t="s">
        <v>2</v>
      </c>
      <c r="I74" s="45">
        <v>41578</v>
      </c>
      <c r="J74" s="46">
        <f t="shared" si="3"/>
        <v>1</v>
      </c>
    </row>
    <row r="75" spans="1:10" ht="12.75">
      <c r="A75" s="37">
        <f>G75</f>
        <v>41579</v>
      </c>
      <c r="B75" s="38">
        <v>0.5</v>
      </c>
      <c r="C75" s="38"/>
      <c r="D75" s="127" t="s">
        <v>171</v>
      </c>
      <c r="E75" s="39" t="s">
        <v>5</v>
      </c>
      <c r="F75" s="39" t="s">
        <v>1</v>
      </c>
      <c r="G75" s="40">
        <v>41579</v>
      </c>
      <c r="H75" s="39" t="s">
        <v>2</v>
      </c>
      <c r="I75" s="40">
        <v>41699</v>
      </c>
      <c r="J75" s="41">
        <f t="shared" si="3"/>
        <v>0.5</v>
      </c>
    </row>
    <row r="76" spans="1:10" ht="12.75">
      <c r="A76" s="42">
        <v>41631</v>
      </c>
      <c r="B76" s="43">
        <v>0.5</v>
      </c>
      <c r="C76" s="43"/>
      <c r="D76" s="127" t="s">
        <v>171</v>
      </c>
      <c r="E76" s="44" t="s">
        <v>5</v>
      </c>
      <c r="F76" s="44" t="s">
        <v>1</v>
      </c>
      <c r="G76" s="40">
        <v>41579</v>
      </c>
      <c r="H76" s="44" t="s">
        <v>2</v>
      </c>
      <c r="I76" s="40">
        <v>41699</v>
      </c>
      <c r="J76" s="46">
        <f t="shared" si="3"/>
        <v>0.5</v>
      </c>
    </row>
    <row r="77" spans="1:10" ht="12.75">
      <c r="A77" s="1">
        <v>41632</v>
      </c>
      <c r="B77" s="5">
        <v>1.5</v>
      </c>
      <c r="C77" s="2"/>
      <c r="D77" s="124" t="s">
        <v>256</v>
      </c>
      <c r="E77" s="124"/>
      <c r="F77" s="124"/>
      <c r="H77" s="124"/>
      <c r="J77" s="125"/>
    </row>
    <row r="78" spans="1:10" ht="12.75">
      <c r="A78" s="1">
        <v>41639</v>
      </c>
      <c r="B78" s="5">
        <v>1.5</v>
      </c>
      <c r="C78" s="2"/>
      <c r="D78" s="124" t="s">
        <v>256</v>
      </c>
      <c r="E78" s="124"/>
      <c r="F78" s="124"/>
      <c r="H78" s="124"/>
      <c r="J78" s="125"/>
    </row>
    <row r="79" spans="1:4" ht="12.75">
      <c r="A79" s="1">
        <v>41640</v>
      </c>
      <c r="B79" s="5">
        <v>0.5</v>
      </c>
      <c r="D79" s="128" t="s">
        <v>257</v>
      </c>
    </row>
    <row r="80" spans="1:4" ht="12.75">
      <c r="A80" s="1">
        <v>41698</v>
      </c>
      <c r="B80" s="5">
        <v>0.5</v>
      </c>
      <c r="D80" s="128" t="s">
        <v>257</v>
      </c>
    </row>
    <row r="81" spans="1:4" ht="12.75">
      <c r="A81" s="1">
        <v>41699</v>
      </c>
      <c r="B81" s="5">
        <v>1</v>
      </c>
      <c r="D81" s="128" t="s">
        <v>258</v>
      </c>
    </row>
    <row r="82" spans="1:4" ht="12.75">
      <c r="A82" s="1">
        <v>41733</v>
      </c>
      <c r="B82" s="5">
        <v>1</v>
      </c>
      <c r="D82" s="128" t="s">
        <v>258</v>
      </c>
    </row>
    <row r="83" spans="1:4" ht="12.75">
      <c r="A83" s="1">
        <v>41734</v>
      </c>
      <c r="B83" s="5">
        <v>1.5</v>
      </c>
      <c r="D83" s="128" t="s">
        <v>259</v>
      </c>
    </row>
    <row r="84" spans="1:25" ht="12.75">
      <c r="A84" s="1">
        <v>41749</v>
      </c>
      <c r="B84" s="5">
        <v>1.5</v>
      </c>
      <c r="D84" s="128" t="s">
        <v>259</v>
      </c>
      <c r="Y84" s="61" t="s">
        <v>260</v>
      </c>
    </row>
    <row r="85" spans="1:25" ht="12.75">
      <c r="A85" s="1">
        <v>41750</v>
      </c>
      <c r="B85" s="5">
        <v>1</v>
      </c>
      <c r="D85" s="128" t="s">
        <v>261</v>
      </c>
      <c r="X85" s="3"/>
      <c r="Y85" s="61" t="s">
        <v>274</v>
      </c>
    </row>
    <row r="86" spans="1:4" ht="12.75">
      <c r="A86" s="1">
        <v>41839</v>
      </c>
      <c r="B86" s="5">
        <v>1</v>
      </c>
      <c r="D86" s="128" t="s">
        <v>261</v>
      </c>
    </row>
    <row r="87" spans="1:4" ht="12.75">
      <c r="A87" s="1">
        <v>41840</v>
      </c>
      <c r="B87" s="5">
        <v>1.5</v>
      </c>
      <c r="D87" s="128" t="s">
        <v>262</v>
      </c>
    </row>
    <row r="88" spans="1:4" ht="12.75">
      <c r="A88" s="1">
        <v>41882</v>
      </c>
      <c r="B88" s="5">
        <v>1.5</v>
      </c>
      <c r="D88" s="128" t="s">
        <v>262</v>
      </c>
    </row>
    <row r="89" spans="1:4" ht="12.75">
      <c r="A89" s="1">
        <v>41883</v>
      </c>
      <c r="B89" s="5">
        <v>1</v>
      </c>
      <c r="D89" s="128" t="s">
        <v>263</v>
      </c>
    </row>
    <row r="90" spans="1:4" ht="12.75">
      <c r="A90" s="1">
        <v>41943</v>
      </c>
      <c r="B90" s="5">
        <v>1</v>
      </c>
      <c r="D90" s="128" t="s">
        <v>263</v>
      </c>
    </row>
    <row r="91" spans="1:24" ht="12.75">
      <c r="A91" s="1">
        <v>41944</v>
      </c>
      <c r="B91" s="5">
        <v>0.5</v>
      </c>
      <c r="D91" s="128" t="s">
        <v>264</v>
      </c>
      <c r="X91" s="33" t="s">
        <v>46</v>
      </c>
    </row>
    <row r="92" spans="1:24" ht="12.75">
      <c r="A92" s="1">
        <v>41996</v>
      </c>
      <c r="B92" s="5">
        <v>0.5</v>
      </c>
      <c r="D92" s="128" t="s">
        <v>264</v>
      </c>
      <c r="X92" s="33" t="s">
        <v>47</v>
      </c>
    </row>
    <row r="93" spans="1:24" ht="12.75">
      <c r="A93" s="1">
        <v>41997</v>
      </c>
      <c r="B93" s="5">
        <v>1.5</v>
      </c>
      <c r="D93" s="128" t="s">
        <v>265</v>
      </c>
      <c r="X93" s="33" t="s">
        <v>65</v>
      </c>
    </row>
    <row r="94" spans="1:26" ht="12.75">
      <c r="A94" s="1">
        <v>42004</v>
      </c>
      <c r="B94" s="5">
        <v>1.5</v>
      </c>
      <c r="D94" s="128" t="s">
        <v>265</v>
      </c>
      <c r="X94" s="33">
        <f ca="1">MAX(INT((NOW())-7),DATEVALUE("01"&amp;'Price Calculator'!J5&amp;'Price Calculator'!I5))</f>
        <v>42887</v>
      </c>
      <c r="Y94" s="61">
        <f>DayArrive</f>
        <v>42887</v>
      </c>
      <c r="Z94" s="36">
        <v>0</v>
      </c>
    </row>
    <row r="95" spans="1:29" ht="12.75">
      <c r="A95" s="1">
        <v>42005</v>
      </c>
      <c r="B95" s="5">
        <v>0.5</v>
      </c>
      <c r="D95" s="128" t="s">
        <v>266</v>
      </c>
      <c r="X95" s="33">
        <f>X94+1</f>
        <v>42888</v>
      </c>
      <c r="Y95" s="62">
        <f>Y94+1</f>
        <v>42888</v>
      </c>
      <c r="Z95" s="36">
        <v>1</v>
      </c>
      <c r="AA95" s="36">
        <v>1</v>
      </c>
      <c r="AB95" s="3">
        <v>2010</v>
      </c>
      <c r="AC95" s="115" t="s">
        <v>15</v>
      </c>
    </row>
    <row r="96" spans="1:29" ht="12.75">
      <c r="A96" s="1">
        <v>42063</v>
      </c>
      <c r="B96" s="5">
        <v>0.5</v>
      </c>
      <c r="D96" s="128" t="s">
        <v>266</v>
      </c>
      <c r="X96" s="33">
        <f aca="true" t="shared" si="4" ref="X96:Y159">X95+1</f>
        <v>42889</v>
      </c>
      <c r="Y96" s="63">
        <f t="shared" si="4"/>
        <v>42889</v>
      </c>
      <c r="Z96" s="36">
        <v>2</v>
      </c>
      <c r="AA96" s="36">
        <v>2</v>
      </c>
      <c r="AB96" s="3">
        <f>AB95+1</f>
        <v>2011</v>
      </c>
      <c r="AC96" s="115" t="s">
        <v>16</v>
      </c>
    </row>
    <row r="97" spans="1:29" ht="12.75">
      <c r="A97" s="1">
        <v>42064</v>
      </c>
      <c r="B97" s="5">
        <v>1</v>
      </c>
      <c r="D97" s="128" t="s">
        <v>267</v>
      </c>
      <c r="X97" s="33">
        <f t="shared" si="4"/>
        <v>42890</v>
      </c>
      <c r="Y97" s="64">
        <f t="shared" si="4"/>
        <v>42890</v>
      </c>
      <c r="Z97" s="36">
        <v>3</v>
      </c>
      <c r="AA97" s="36">
        <v>3</v>
      </c>
      <c r="AB97" s="3">
        <f aca="true" t="shared" si="5" ref="AB97:AB108">AB96+1</f>
        <v>2012</v>
      </c>
      <c r="AC97" s="115" t="s">
        <v>17</v>
      </c>
    </row>
    <row r="98" spans="1:29" ht="12.75">
      <c r="A98" s="1">
        <v>42091</v>
      </c>
      <c r="B98" s="5">
        <v>1</v>
      </c>
      <c r="D98" s="128" t="s">
        <v>267</v>
      </c>
      <c r="X98" s="33">
        <f t="shared" si="4"/>
        <v>42891</v>
      </c>
      <c r="Y98" s="65">
        <f t="shared" si="4"/>
        <v>42891</v>
      </c>
      <c r="Z98" s="36">
        <v>4</v>
      </c>
      <c r="AA98" s="36">
        <v>4</v>
      </c>
      <c r="AB98" s="3">
        <f t="shared" si="5"/>
        <v>2013</v>
      </c>
      <c r="AC98" s="115" t="s">
        <v>18</v>
      </c>
    </row>
    <row r="99" spans="1:29" ht="12.75">
      <c r="A99" s="1">
        <v>42092</v>
      </c>
      <c r="B99" s="5">
        <v>1.5</v>
      </c>
      <c r="D99" s="128" t="s">
        <v>268</v>
      </c>
      <c r="X99" s="33">
        <f t="shared" si="4"/>
        <v>42892</v>
      </c>
      <c r="Y99" s="66">
        <f t="shared" si="4"/>
        <v>42892</v>
      </c>
      <c r="Z99" s="36">
        <v>5</v>
      </c>
      <c r="AA99" s="36">
        <v>5</v>
      </c>
      <c r="AB99" s="3">
        <f t="shared" si="5"/>
        <v>2014</v>
      </c>
      <c r="AC99" s="115" t="s">
        <v>93</v>
      </c>
    </row>
    <row r="100" spans="1:29" ht="12.75">
      <c r="A100" s="1">
        <v>42113</v>
      </c>
      <c r="B100" s="5">
        <v>1.5</v>
      </c>
      <c r="D100" s="128" t="s">
        <v>268</v>
      </c>
      <c r="X100" s="33">
        <f t="shared" si="4"/>
        <v>42893</v>
      </c>
      <c r="Y100" s="67">
        <f t="shared" si="4"/>
        <v>42893</v>
      </c>
      <c r="Z100" s="36">
        <v>6</v>
      </c>
      <c r="AA100" s="36">
        <v>6</v>
      </c>
      <c r="AB100" s="3">
        <f t="shared" si="5"/>
        <v>2015</v>
      </c>
      <c r="AC100" s="115" t="s">
        <v>19</v>
      </c>
    </row>
    <row r="101" spans="1:29" ht="12.75">
      <c r="A101" s="1">
        <v>42114</v>
      </c>
      <c r="B101" s="5">
        <v>1</v>
      </c>
      <c r="D101" s="128" t="s">
        <v>269</v>
      </c>
      <c r="X101" s="33">
        <f t="shared" si="4"/>
        <v>42894</v>
      </c>
      <c r="Y101" s="68">
        <f t="shared" si="4"/>
        <v>42894</v>
      </c>
      <c r="Z101" s="36">
        <v>7</v>
      </c>
      <c r="AA101" s="36">
        <v>7</v>
      </c>
      <c r="AB101" s="3">
        <f t="shared" si="5"/>
        <v>2016</v>
      </c>
      <c r="AC101" s="115" t="s">
        <v>20</v>
      </c>
    </row>
    <row r="102" spans="1:29" ht="12.75">
      <c r="A102" s="1">
        <v>42202</v>
      </c>
      <c r="B102" s="5">
        <v>1</v>
      </c>
      <c r="D102" s="128" t="s">
        <v>269</v>
      </c>
      <c r="X102" s="33">
        <f t="shared" si="4"/>
        <v>42895</v>
      </c>
      <c r="Y102" s="69">
        <f t="shared" si="4"/>
        <v>42895</v>
      </c>
      <c r="Z102" s="36">
        <v>8</v>
      </c>
      <c r="AA102" s="36">
        <v>8</v>
      </c>
      <c r="AB102" s="3">
        <f t="shared" si="5"/>
        <v>2017</v>
      </c>
      <c r="AC102" s="115" t="s">
        <v>21</v>
      </c>
    </row>
    <row r="103" spans="1:29" ht="12.75">
      <c r="A103" s="1">
        <v>42203</v>
      </c>
      <c r="B103" s="5">
        <v>1</v>
      </c>
      <c r="D103" s="128" t="s">
        <v>270</v>
      </c>
      <c r="X103" s="33">
        <f t="shared" si="4"/>
        <v>42896</v>
      </c>
      <c r="Y103" s="70">
        <f t="shared" si="4"/>
        <v>42896</v>
      </c>
      <c r="Z103" s="36">
        <v>9</v>
      </c>
      <c r="AA103" s="36">
        <v>9</v>
      </c>
      <c r="AB103" s="3">
        <f t="shared" si="5"/>
        <v>2018</v>
      </c>
      <c r="AC103" s="115" t="s">
        <v>22</v>
      </c>
    </row>
    <row r="104" spans="1:29" ht="12.75">
      <c r="A104" s="1">
        <v>42247</v>
      </c>
      <c r="B104" s="5">
        <v>1</v>
      </c>
      <c r="D104" s="128" t="s">
        <v>270</v>
      </c>
      <c r="X104" s="33">
        <f t="shared" si="4"/>
        <v>42897</v>
      </c>
      <c r="Y104" s="71">
        <f t="shared" si="4"/>
        <v>42897</v>
      </c>
      <c r="Z104" s="36">
        <v>10</v>
      </c>
      <c r="AA104" s="36">
        <v>10</v>
      </c>
      <c r="AB104" s="3">
        <f t="shared" si="5"/>
        <v>2019</v>
      </c>
      <c r="AC104" s="115" t="s">
        <v>59</v>
      </c>
    </row>
    <row r="105" spans="1:29" ht="12.75">
      <c r="A105" s="1">
        <v>42248</v>
      </c>
      <c r="B105" s="5">
        <v>1</v>
      </c>
      <c r="D105" s="128" t="s">
        <v>271</v>
      </c>
      <c r="X105" s="33">
        <f t="shared" si="4"/>
        <v>42898</v>
      </c>
      <c r="Y105" s="72">
        <f t="shared" si="4"/>
        <v>42898</v>
      </c>
      <c r="Z105" s="36">
        <v>11</v>
      </c>
      <c r="AA105" s="36">
        <v>11</v>
      </c>
      <c r="AB105" s="3">
        <f t="shared" si="5"/>
        <v>2020</v>
      </c>
      <c r="AC105" s="115" t="s">
        <v>23</v>
      </c>
    </row>
    <row r="106" spans="1:29" ht="12.75">
      <c r="A106" s="1">
        <v>42308</v>
      </c>
      <c r="B106" s="5">
        <v>1</v>
      </c>
      <c r="D106" s="128" t="s">
        <v>271</v>
      </c>
      <c r="X106" s="33">
        <f t="shared" si="4"/>
        <v>42899</v>
      </c>
      <c r="Y106" s="73">
        <f t="shared" si="4"/>
        <v>42899</v>
      </c>
      <c r="Z106" s="36">
        <v>12</v>
      </c>
      <c r="AA106" s="36">
        <v>12</v>
      </c>
      <c r="AB106" s="3">
        <f t="shared" si="5"/>
        <v>2021</v>
      </c>
      <c r="AC106" s="115" t="s">
        <v>24</v>
      </c>
    </row>
    <row r="107" spans="1:29" ht="12.75">
      <c r="A107" s="1">
        <v>42309</v>
      </c>
      <c r="B107" s="5">
        <v>0.5</v>
      </c>
      <c r="D107" s="128" t="s">
        <v>272</v>
      </c>
      <c r="X107" s="33">
        <f t="shared" si="4"/>
        <v>42900</v>
      </c>
      <c r="Y107" s="74">
        <f t="shared" si="4"/>
        <v>42900</v>
      </c>
      <c r="Z107" s="36">
        <v>13</v>
      </c>
      <c r="AA107" s="36">
        <v>13</v>
      </c>
      <c r="AB107" s="3">
        <f t="shared" si="5"/>
        <v>2022</v>
      </c>
      <c r="AC107" s="115" t="s">
        <v>15</v>
      </c>
    </row>
    <row r="108" spans="1:29" ht="12.75">
      <c r="A108" s="1">
        <v>42361</v>
      </c>
      <c r="B108" s="5">
        <v>0.5</v>
      </c>
      <c r="D108" s="128" t="s">
        <v>273</v>
      </c>
      <c r="X108" s="33">
        <f t="shared" si="4"/>
        <v>42901</v>
      </c>
      <c r="Y108" s="75">
        <f t="shared" si="4"/>
        <v>42901</v>
      </c>
      <c r="Z108" s="36">
        <v>14</v>
      </c>
      <c r="AA108" s="36">
        <v>14</v>
      </c>
      <c r="AB108" s="3">
        <f t="shared" si="5"/>
        <v>2023</v>
      </c>
      <c r="AC108" s="115" t="s">
        <v>16</v>
      </c>
    </row>
    <row r="109" spans="1:29" ht="12.75">
      <c r="A109" s="1">
        <v>42362</v>
      </c>
      <c r="B109" s="5">
        <v>1</v>
      </c>
      <c r="D109" s="128" t="s">
        <v>273</v>
      </c>
      <c r="X109" s="33">
        <f t="shared" si="4"/>
        <v>42902</v>
      </c>
      <c r="Y109" s="76">
        <f t="shared" si="4"/>
        <v>42902</v>
      </c>
      <c r="Z109" s="36">
        <v>15</v>
      </c>
      <c r="AA109" s="36">
        <v>15</v>
      </c>
      <c r="AC109" s="115" t="s">
        <v>17</v>
      </c>
    </row>
    <row r="110" spans="1:29" ht="12.75">
      <c r="A110" s="1">
        <v>42369</v>
      </c>
      <c r="B110" s="5">
        <v>1</v>
      </c>
      <c r="X110" s="33">
        <f t="shared" si="4"/>
        <v>42903</v>
      </c>
      <c r="Y110" s="77">
        <f t="shared" si="4"/>
        <v>42903</v>
      </c>
      <c r="Z110" s="36">
        <v>16</v>
      </c>
      <c r="AA110" s="36">
        <v>16</v>
      </c>
      <c r="AC110" s="115" t="s">
        <v>18</v>
      </c>
    </row>
    <row r="111" spans="1:29" ht="12.75">
      <c r="A111" s="1">
        <v>42370</v>
      </c>
      <c r="B111" s="5">
        <v>0.5</v>
      </c>
      <c r="X111" s="33">
        <f t="shared" si="4"/>
        <v>42904</v>
      </c>
      <c r="Y111" s="78">
        <f t="shared" si="4"/>
        <v>42904</v>
      </c>
      <c r="Z111" s="36">
        <v>17</v>
      </c>
      <c r="AA111" s="36">
        <v>17</v>
      </c>
      <c r="AC111" s="115" t="s">
        <v>93</v>
      </c>
    </row>
    <row r="112" spans="1:29" ht="12.75">
      <c r="A112" s="1">
        <v>42428</v>
      </c>
      <c r="B112" s="5">
        <v>0.5</v>
      </c>
      <c r="X112" s="33">
        <f t="shared" si="4"/>
        <v>42905</v>
      </c>
      <c r="Y112" s="79">
        <f t="shared" si="4"/>
        <v>42905</v>
      </c>
      <c r="Z112" s="36">
        <v>18</v>
      </c>
      <c r="AA112" s="36">
        <v>18</v>
      </c>
      <c r="AC112" s="115" t="s">
        <v>19</v>
      </c>
    </row>
    <row r="113" spans="1:29" ht="12.75">
      <c r="A113" s="1">
        <v>42430</v>
      </c>
      <c r="B113" s="5">
        <v>1</v>
      </c>
      <c r="D113" s="204" t="s">
        <v>284</v>
      </c>
      <c r="X113" s="33">
        <f t="shared" si="4"/>
        <v>42906</v>
      </c>
      <c r="Y113" s="80">
        <f t="shared" si="4"/>
        <v>42906</v>
      </c>
      <c r="Z113" s="36">
        <v>19</v>
      </c>
      <c r="AA113" s="36">
        <v>19</v>
      </c>
      <c r="AC113" s="115" t="s">
        <v>20</v>
      </c>
    </row>
    <row r="114" spans="1:29" ht="12.75">
      <c r="A114" s="1">
        <v>42447</v>
      </c>
      <c r="B114" s="5">
        <v>1</v>
      </c>
      <c r="D114" s="204" t="s">
        <v>284</v>
      </c>
      <c r="X114" s="33">
        <f t="shared" si="4"/>
        <v>42907</v>
      </c>
      <c r="Y114" s="81">
        <f t="shared" si="4"/>
        <v>42907</v>
      </c>
      <c r="Z114" s="36">
        <v>20</v>
      </c>
      <c r="AA114" s="36">
        <v>20</v>
      </c>
      <c r="AC114" s="115" t="s">
        <v>21</v>
      </c>
    </row>
    <row r="115" spans="1:29" ht="12.75">
      <c r="A115" s="1">
        <v>42448</v>
      </c>
      <c r="B115" s="5">
        <v>1</v>
      </c>
      <c r="D115" s="204" t="s">
        <v>285</v>
      </c>
      <c r="X115" s="33">
        <f t="shared" si="4"/>
        <v>42908</v>
      </c>
      <c r="Y115" s="82">
        <f t="shared" si="4"/>
        <v>42908</v>
      </c>
      <c r="Z115" s="36">
        <v>21</v>
      </c>
      <c r="AA115" s="36">
        <v>21</v>
      </c>
      <c r="AC115" s="115" t="s">
        <v>22</v>
      </c>
    </row>
    <row r="116" spans="1:29" ht="12.75">
      <c r="A116" s="1">
        <v>42470</v>
      </c>
      <c r="B116" s="5">
        <v>1</v>
      </c>
      <c r="D116" s="204" t="s">
        <v>285</v>
      </c>
      <c r="X116" s="33">
        <f t="shared" si="4"/>
        <v>42909</v>
      </c>
      <c r="Y116" s="83">
        <f t="shared" si="4"/>
        <v>42909</v>
      </c>
      <c r="Z116" s="36">
        <v>22</v>
      </c>
      <c r="AA116" s="36">
        <v>22</v>
      </c>
      <c r="AC116" s="115" t="s">
        <v>59</v>
      </c>
    </row>
    <row r="117" spans="1:29" ht="12.75">
      <c r="A117" s="1">
        <v>42471</v>
      </c>
      <c r="B117" s="5">
        <v>1</v>
      </c>
      <c r="D117" s="204" t="s">
        <v>286</v>
      </c>
      <c r="X117" s="33">
        <f t="shared" si="4"/>
        <v>42910</v>
      </c>
      <c r="Y117" s="84">
        <f t="shared" si="4"/>
        <v>42910</v>
      </c>
      <c r="Z117" s="36">
        <v>23</v>
      </c>
      <c r="AA117" s="36">
        <v>23</v>
      </c>
      <c r="AC117" s="115" t="s">
        <v>23</v>
      </c>
    </row>
    <row r="118" spans="1:29" ht="12.75">
      <c r="A118" s="1">
        <v>42573</v>
      </c>
      <c r="B118" s="5">
        <v>1</v>
      </c>
      <c r="D118" s="204" t="s">
        <v>286</v>
      </c>
      <c r="X118" s="33">
        <f t="shared" si="4"/>
        <v>42911</v>
      </c>
      <c r="Y118" s="85">
        <f t="shared" si="4"/>
        <v>42911</v>
      </c>
      <c r="Z118" s="36">
        <v>24</v>
      </c>
      <c r="AA118" s="36">
        <v>24</v>
      </c>
      <c r="AC118" s="115" t="s">
        <v>24</v>
      </c>
    </row>
    <row r="119" spans="1:29" ht="12.75">
      <c r="A119" s="1">
        <v>42574</v>
      </c>
      <c r="B119" s="5">
        <v>1</v>
      </c>
      <c r="D119" s="204" t="s">
        <v>287</v>
      </c>
      <c r="X119" s="33">
        <f t="shared" si="4"/>
        <v>42912</v>
      </c>
      <c r="Y119" s="86">
        <f t="shared" si="4"/>
        <v>42912</v>
      </c>
      <c r="Z119" s="36">
        <v>25</v>
      </c>
      <c r="AA119" s="36">
        <v>25</v>
      </c>
      <c r="AC119" s="115" t="s">
        <v>15</v>
      </c>
    </row>
    <row r="120" spans="1:29" ht="12.75">
      <c r="A120" s="1">
        <v>42613</v>
      </c>
      <c r="B120" s="5">
        <v>1</v>
      </c>
      <c r="D120" s="204" t="s">
        <v>287</v>
      </c>
      <c r="X120" s="33">
        <f t="shared" si="4"/>
        <v>42913</v>
      </c>
      <c r="Y120" s="87">
        <f t="shared" si="4"/>
        <v>42913</v>
      </c>
      <c r="Z120" s="36">
        <v>26</v>
      </c>
      <c r="AA120" s="36">
        <v>26</v>
      </c>
      <c r="AC120" s="115" t="s">
        <v>16</v>
      </c>
    </row>
    <row r="121" spans="1:29" ht="12.75">
      <c r="A121" s="1">
        <v>42614</v>
      </c>
      <c r="B121" s="5">
        <v>1</v>
      </c>
      <c r="D121" s="204" t="s">
        <v>288</v>
      </c>
      <c r="X121" s="33">
        <f t="shared" si="4"/>
        <v>42914</v>
      </c>
      <c r="Y121" s="88">
        <f t="shared" si="4"/>
        <v>42914</v>
      </c>
      <c r="Z121" s="36">
        <v>27</v>
      </c>
      <c r="AA121" s="36">
        <v>27</v>
      </c>
      <c r="AC121" s="115" t="s">
        <v>17</v>
      </c>
    </row>
    <row r="122" spans="1:29" ht="12.75">
      <c r="A122" s="1">
        <v>42674</v>
      </c>
      <c r="B122" s="5">
        <v>1</v>
      </c>
      <c r="D122" s="204" t="s">
        <v>288</v>
      </c>
      <c r="X122" s="33">
        <f t="shared" si="4"/>
        <v>42915</v>
      </c>
      <c r="Y122" s="89">
        <f t="shared" si="4"/>
        <v>42915</v>
      </c>
      <c r="Z122" s="36">
        <v>28</v>
      </c>
      <c r="AA122" s="36">
        <v>28</v>
      </c>
      <c r="AC122" s="115" t="s">
        <v>18</v>
      </c>
    </row>
    <row r="123" spans="1:29" ht="12.75">
      <c r="A123" s="1">
        <v>42675</v>
      </c>
      <c r="B123" s="5">
        <v>0.5</v>
      </c>
      <c r="D123" s="204" t="s">
        <v>289</v>
      </c>
      <c r="X123" s="33">
        <f t="shared" si="4"/>
        <v>42916</v>
      </c>
      <c r="Y123" s="90">
        <f t="shared" si="4"/>
        <v>42916</v>
      </c>
      <c r="Z123" s="36">
        <v>29</v>
      </c>
      <c r="AA123" s="36">
        <v>29</v>
      </c>
      <c r="AC123" s="115" t="s">
        <v>93</v>
      </c>
    </row>
    <row r="124" spans="1:29" ht="12.75">
      <c r="A124" s="1">
        <v>42727</v>
      </c>
      <c r="B124" s="5">
        <v>0.5</v>
      </c>
      <c r="D124" s="204" t="s">
        <v>290</v>
      </c>
      <c r="X124" s="33">
        <f t="shared" si="4"/>
        <v>42917</v>
      </c>
      <c r="Y124" s="91">
        <f t="shared" si="4"/>
        <v>42917</v>
      </c>
      <c r="Z124" s="36">
        <v>30</v>
      </c>
      <c r="AA124" s="36">
        <v>30</v>
      </c>
      <c r="AC124" s="115" t="s">
        <v>19</v>
      </c>
    </row>
    <row r="125" spans="1:29" ht="12.75">
      <c r="A125" s="1">
        <v>42728</v>
      </c>
      <c r="B125" s="5">
        <v>1</v>
      </c>
      <c r="D125" s="204" t="s">
        <v>290</v>
      </c>
      <c r="X125" s="33">
        <f t="shared" si="4"/>
        <v>42918</v>
      </c>
      <c r="Y125" s="92">
        <f t="shared" si="4"/>
        <v>42918</v>
      </c>
      <c r="AC125" s="115" t="s">
        <v>20</v>
      </c>
    </row>
    <row r="126" spans="1:29" ht="12.75">
      <c r="A126" s="1">
        <v>42735</v>
      </c>
      <c r="B126" s="5">
        <v>1</v>
      </c>
      <c r="X126" s="33">
        <f t="shared" si="4"/>
        <v>42919</v>
      </c>
      <c r="Y126" s="93">
        <f t="shared" si="4"/>
        <v>42919</v>
      </c>
      <c r="AC126" s="115" t="s">
        <v>21</v>
      </c>
    </row>
    <row r="127" spans="1:29" ht="12.75">
      <c r="A127" s="1">
        <v>42736</v>
      </c>
      <c r="B127" s="5">
        <v>0.5</v>
      </c>
      <c r="X127" s="33">
        <f t="shared" si="4"/>
        <v>42920</v>
      </c>
      <c r="Y127" s="94">
        <f t="shared" si="4"/>
        <v>42920</v>
      </c>
      <c r="AC127" s="115" t="s">
        <v>22</v>
      </c>
    </row>
    <row r="128" spans="1:29" ht="12.75">
      <c r="A128" s="1">
        <v>42794</v>
      </c>
      <c r="B128" s="5">
        <v>0.5</v>
      </c>
      <c r="X128" s="33">
        <f t="shared" si="4"/>
        <v>42921</v>
      </c>
      <c r="Y128" s="95">
        <f t="shared" si="4"/>
        <v>42921</v>
      </c>
      <c r="AC128" s="115" t="s">
        <v>59</v>
      </c>
    </row>
    <row r="129" spans="1:29" ht="12.75">
      <c r="A129" s="1">
        <v>42795</v>
      </c>
      <c r="B129" s="5">
        <v>1</v>
      </c>
      <c r="D129" s="204" t="s">
        <v>291</v>
      </c>
      <c r="X129" s="33">
        <f t="shared" si="4"/>
        <v>42922</v>
      </c>
      <c r="Y129" s="96">
        <f t="shared" si="4"/>
        <v>42922</v>
      </c>
      <c r="AC129" s="115" t="s">
        <v>23</v>
      </c>
    </row>
    <row r="130" spans="1:29" ht="12.75">
      <c r="A130" s="1">
        <v>42832</v>
      </c>
      <c r="B130" s="5">
        <v>1</v>
      </c>
      <c r="D130" s="204" t="s">
        <v>291</v>
      </c>
      <c r="X130" s="33">
        <f t="shared" si="4"/>
        <v>42923</v>
      </c>
      <c r="Y130" s="97">
        <f t="shared" si="4"/>
        <v>42923</v>
      </c>
      <c r="AC130" s="115" t="s">
        <v>24</v>
      </c>
    </row>
    <row r="131" spans="1:29" ht="12.75">
      <c r="A131" s="1">
        <v>42833</v>
      </c>
      <c r="B131" s="5">
        <v>1</v>
      </c>
      <c r="D131" s="204" t="s">
        <v>292</v>
      </c>
      <c r="X131" s="33">
        <f t="shared" si="4"/>
        <v>42924</v>
      </c>
      <c r="Y131" s="98">
        <f t="shared" si="4"/>
        <v>42924</v>
      </c>
      <c r="AC131" s="115" t="s">
        <v>15</v>
      </c>
    </row>
    <row r="132" spans="1:29" ht="12.75">
      <c r="A132" s="1">
        <v>42855</v>
      </c>
      <c r="B132" s="5">
        <v>1</v>
      </c>
      <c r="D132" s="204" t="s">
        <v>292</v>
      </c>
      <c r="X132" s="33">
        <f t="shared" si="4"/>
        <v>42925</v>
      </c>
      <c r="Y132" s="99">
        <f t="shared" si="4"/>
        <v>42925</v>
      </c>
      <c r="AC132" s="115" t="s">
        <v>16</v>
      </c>
    </row>
    <row r="133" spans="1:29" ht="12.75">
      <c r="A133" s="1">
        <v>42856</v>
      </c>
      <c r="B133" s="5">
        <v>1</v>
      </c>
      <c r="D133" s="204" t="s">
        <v>293</v>
      </c>
      <c r="X133" s="33">
        <f t="shared" si="4"/>
        <v>42926</v>
      </c>
      <c r="Y133" s="100">
        <f t="shared" si="4"/>
        <v>42926</v>
      </c>
      <c r="AC133" s="115" t="s">
        <v>17</v>
      </c>
    </row>
    <row r="134" spans="1:29" ht="12.75">
      <c r="A134" s="1">
        <v>42937</v>
      </c>
      <c r="B134" s="5">
        <v>1</v>
      </c>
      <c r="D134" s="204" t="s">
        <v>293</v>
      </c>
      <c r="X134" s="33">
        <f t="shared" si="4"/>
        <v>42927</v>
      </c>
      <c r="Y134" s="101">
        <f t="shared" si="4"/>
        <v>42927</v>
      </c>
      <c r="AC134" s="115" t="s">
        <v>18</v>
      </c>
    </row>
    <row r="135" spans="1:29" ht="12.75">
      <c r="A135" s="1">
        <v>42938</v>
      </c>
      <c r="B135" s="5">
        <v>1</v>
      </c>
      <c r="D135" s="204" t="s">
        <v>294</v>
      </c>
      <c r="X135" s="33">
        <f t="shared" si="4"/>
        <v>42928</v>
      </c>
      <c r="Y135" s="102">
        <f t="shared" si="4"/>
        <v>42928</v>
      </c>
      <c r="AC135" s="115" t="s">
        <v>93</v>
      </c>
    </row>
    <row r="136" spans="1:29" ht="12.75">
      <c r="A136" s="1">
        <v>42978</v>
      </c>
      <c r="B136" s="5">
        <v>1</v>
      </c>
      <c r="D136" s="204" t="s">
        <v>294</v>
      </c>
      <c r="X136" s="33">
        <f t="shared" si="4"/>
        <v>42929</v>
      </c>
      <c r="Y136" s="103">
        <f t="shared" si="4"/>
        <v>42929</v>
      </c>
      <c r="AC136" s="115" t="s">
        <v>19</v>
      </c>
    </row>
    <row r="137" spans="1:29" ht="12.75">
      <c r="A137" s="1">
        <v>42979</v>
      </c>
      <c r="B137" s="5">
        <v>1</v>
      </c>
      <c r="D137" s="204" t="s">
        <v>295</v>
      </c>
      <c r="X137" s="33">
        <f t="shared" si="4"/>
        <v>42930</v>
      </c>
      <c r="Y137" s="104">
        <f t="shared" si="4"/>
        <v>42930</v>
      </c>
      <c r="AC137" s="115" t="s">
        <v>20</v>
      </c>
    </row>
    <row r="138" spans="1:29" ht="12.75">
      <c r="A138" s="1">
        <v>43039</v>
      </c>
      <c r="B138" s="5">
        <v>1</v>
      </c>
      <c r="D138" s="204" t="s">
        <v>295</v>
      </c>
      <c r="X138" s="33">
        <f t="shared" si="4"/>
        <v>42931</v>
      </c>
      <c r="Y138" s="105">
        <f t="shared" si="4"/>
        <v>42931</v>
      </c>
      <c r="AC138" s="115" t="s">
        <v>21</v>
      </c>
    </row>
    <row r="139" spans="1:29" ht="12.75">
      <c r="A139" s="1">
        <v>43040</v>
      </c>
      <c r="B139" s="5">
        <v>0.5</v>
      </c>
      <c r="D139" s="204" t="s">
        <v>296</v>
      </c>
      <c r="X139" s="33">
        <f t="shared" si="4"/>
        <v>42932</v>
      </c>
      <c r="Y139" s="106">
        <f t="shared" si="4"/>
        <v>42932</v>
      </c>
      <c r="AC139" s="115" t="s">
        <v>22</v>
      </c>
    </row>
    <row r="140" spans="1:29" ht="12.75">
      <c r="A140" s="1">
        <v>43092</v>
      </c>
      <c r="B140" s="5">
        <v>0.5</v>
      </c>
      <c r="D140" s="204" t="s">
        <v>297</v>
      </c>
      <c r="X140" s="33">
        <f t="shared" si="4"/>
        <v>42933</v>
      </c>
      <c r="Y140" s="107">
        <f t="shared" si="4"/>
        <v>42933</v>
      </c>
      <c r="AC140" s="115" t="s">
        <v>59</v>
      </c>
    </row>
    <row r="141" spans="1:29" ht="12.75">
      <c r="A141" s="1">
        <v>43093</v>
      </c>
      <c r="B141" s="5">
        <v>1</v>
      </c>
      <c r="D141" s="204" t="s">
        <v>297</v>
      </c>
      <c r="X141" s="33">
        <f t="shared" si="4"/>
        <v>42934</v>
      </c>
      <c r="Y141" s="108">
        <f t="shared" si="4"/>
        <v>42934</v>
      </c>
      <c r="AC141" s="115" t="s">
        <v>23</v>
      </c>
    </row>
    <row r="142" spans="1:29" ht="12.75">
      <c r="A142" s="1">
        <v>43100</v>
      </c>
      <c r="B142" s="5">
        <v>1</v>
      </c>
      <c r="X142" s="33">
        <f t="shared" si="4"/>
        <v>42935</v>
      </c>
      <c r="Y142" s="109">
        <f t="shared" si="4"/>
        <v>42935</v>
      </c>
      <c r="AC142" s="115" t="s">
        <v>24</v>
      </c>
    </row>
    <row r="143" spans="1:29" ht="12.75">
      <c r="A143" s="1">
        <v>43101</v>
      </c>
      <c r="B143" s="5">
        <v>0.5</v>
      </c>
      <c r="X143" s="33">
        <f t="shared" si="4"/>
        <v>42936</v>
      </c>
      <c r="Y143" s="110">
        <f t="shared" si="4"/>
        <v>42936</v>
      </c>
      <c r="AC143" s="115" t="s">
        <v>15</v>
      </c>
    </row>
    <row r="144" spans="1:29" ht="12.75">
      <c r="A144" s="1">
        <v>43159</v>
      </c>
      <c r="B144" s="5">
        <v>0.5</v>
      </c>
      <c r="X144" s="33">
        <f t="shared" si="4"/>
        <v>42937</v>
      </c>
      <c r="Y144" s="111">
        <f t="shared" si="4"/>
        <v>42937</v>
      </c>
      <c r="AC144" s="115" t="s">
        <v>16</v>
      </c>
    </row>
    <row r="145" spans="1:29" ht="12.75">
      <c r="A145" s="1">
        <v>43160</v>
      </c>
      <c r="B145" s="5">
        <v>1</v>
      </c>
      <c r="D145" s="204" t="s">
        <v>298</v>
      </c>
      <c r="X145" s="33">
        <f t="shared" si="4"/>
        <v>42938</v>
      </c>
      <c r="Y145" s="33">
        <f t="shared" si="4"/>
        <v>42938</v>
      </c>
      <c r="AC145" s="115" t="s">
        <v>17</v>
      </c>
    </row>
    <row r="146" spans="1:29" ht="12.75">
      <c r="A146" s="1">
        <v>43197</v>
      </c>
      <c r="B146" s="5">
        <v>1</v>
      </c>
      <c r="D146" s="204" t="s">
        <v>298</v>
      </c>
      <c r="X146" s="33">
        <f t="shared" si="4"/>
        <v>42939</v>
      </c>
      <c r="Y146" s="33">
        <f t="shared" si="4"/>
        <v>42939</v>
      </c>
      <c r="AC146" s="115" t="s">
        <v>18</v>
      </c>
    </row>
    <row r="147" spans="1:29" ht="12.75">
      <c r="A147" s="1">
        <v>43182</v>
      </c>
      <c r="B147" s="5">
        <v>1</v>
      </c>
      <c r="D147" s="204" t="s">
        <v>299</v>
      </c>
      <c r="X147" s="33">
        <f t="shared" si="4"/>
        <v>42940</v>
      </c>
      <c r="Y147" s="33">
        <f t="shared" si="4"/>
        <v>42940</v>
      </c>
      <c r="AC147" s="115" t="s">
        <v>93</v>
      </c>
    </row>
    <row r="148" spans="1:29" ht="12.75">
      <c r="A148" s="1">
        <v>43183</v>
      </c>
      <c r="B148" s="5">
        <v>1</v>
      </c>
      <c r="D148" s="204" t="s">
        <v>299</v>
      </c>
      <c r="X148" s="33">
        <f t="shared" si="4"/>
        <v>42941</v>
      </c>
      <c r="Y148" s="33">
        <f t="shared" si="4"/>
        <v>42941</v>
      </c>
      <c r="AC148" s="115" t="s">
        <v>19</v>
      </c>
    </row>
    <row r="149" spans="1:29" ht="12.75">
      <c r="A149" s="205">
        <v>43205</v>
      </c>
      <c r="B149" s="206">
        <v>1</v>
      </c>
      <c r="C149" s="207"/>
      <c r="D149" s="208" t="s">
        <v>300</v>
      </c>
      <c r="X149" s="33">
        <f t="shared" si="4"/>
        <v>42942</v>
      </c>
      <c r="Y149" s="33">
        <f t="shared" si="4"/>
        <v>42942</v>
      </c>
      <c r="AC149" s="115" t="s">
        <v>20</v>
      </c>
    </row>
    <row r="150" spans="1:29" ht="12.75">
      <c r="A150" s="205">
        <v>43206</v>
      </c>
      <c r="B150" s="206">
        <v>1</v>
      </c>
      <c r="C150" s="207"/>
      <c r="D150" s="208" t="s">
        <v>300</v>
      </c>
      <c r="X150" s="33">
        <f t="shared" si="4"/>
        <v>42943</v>
      </c>
      <c r="Y150" s="33">
        <f t="shared" si="4"/>
        <v>42943</v>
      </c>
      <c r="AC150" s="115" t="s">
        <v>21</v>
      </c>
    </row>
    <row r="151" spans="1:29" ht="12.75">
      <c r="A151" s="1">
        <v>43302</v>
      </c>
      <c r="B151" s="5">
        <v>1</v>
      </c>
      <c r="D151" s="204" t="s">
        <v>301</v>
      </c>
      <c r="X151" s="33">
        <f t="shared" si="4"/>
        <v>42944</v>
      </c>
      <c r="Y151" s="33">
        <f t="shared" si="4"/>
        <v>42944</v>
      </c>
      <c r="AC151" s="115" t="s">
        <v>22</v>
      </c>
    </row>
    <row r="152" spans="1:29" ht="12.75">
      <c r="A152" s="1">
        <v>43343</v>
      </c>
      <c r="B152" s="5">
        <v>1</v>
      </c>
      <c r="D152" s="204" t="s">
        <v>301</v>
      </c>
      <c r="X152" s="33">
        <f t="shared" si="4"/>
        <v>42945</v>
      </c>
      <c r="Y152" s="33">
        <f t="shared" si="4"/>
        <v>42945</v>
      </c>
      <c r="AC152" s="115" t="s">
        <v>59</v>
      </c>
    </row>
    <row r="153" spans="1:29" ht="12.75">
      <c r="A153" s="1">
        <v>43344</v>
      </c>
      <c r="B153" s="5">
        <v>1</v>
      </c>
      <c r="D153" s="204" t="s">
        <v>302</v>
      </c>
      <c r="X153" s="33">
        <f t="shared" si="4"/>
        <v>42946</v>
      </c>
      <c r="Y153" s="33">
        <f t="shared" si="4"/>
        <v>42946</v>
      </c>
      <c r="AC153" s="115" t="s">
        <v>23</v>
      </c>
    </row>
    <row r="154" spans="1:29" ht="12.75">
      <c r="A154" s="1">
        <v>43404</v>
      </c>
      <c r="B154" s="5">
        <v>1</v>
      </c>
      <c r="D154" s="204" t="s">
        <v>302</v>
      </c>
      <c r="X154" s="33">
        <f t="shared" si="4"/>
        <v>42947</v>
      </c>
      <c r="Y154" s="33">
        <f t="shared" si="4"/>
        <v>42947</v>
      </c>
      <c r="AC154" s="115" t="s">
        <v>24</v>
      </c>
    </row>
    <row r="155" spans="1:29" ht="12.75">
      <c r="A155" s="1">
        <v>43405</v>
      </c>
      <c r="B155" s="5">
        <v>0.5</v>
      </c>
      <c r="D155" s="204" t="s">
        <v>303</v>
      </c>
      <c r="X155" s="33">
        <f t="shared" si="4"/>
        <v>42948</v>
      </c>
      <c r="Y155" s="33">
        <f t="shared" si="4"/>
        <v>42948</v>
      </c>
      <c r="AC155" s="115" t="s">
        <v>15</v>
      </c>
    </row>
    <row r="156" spans="1:29" ht="12.75">
      <c r="A156" s="1">
        <v>43457</v>
      </c>
      <c r="B156" s="5">
        <v>0.5</v>
      </c>
      <c r="D156" s="204" t="s">
        <v>304</v>
      </c>
      <c r="X156" s="33">
        <f t="shared" si="4"/>
        <v>42949</v>
      </c>
      <c r="Y156" s="33">
        <f t="shared" si="4"/>
        <v>42949</v>
      </c>
      <c r="AC156" s="115" t="s">
        <v>16</v>
      </c>
    </row>
    <row r="157" spans="1:29" ht="12.75">
      <c r="A157" s="1">
        <v>43458</v>
      </c>
      <c r="B157" s="5">
        <v>1</v>
      </c>
      <c r="D157" s="204" t="s">
        <v>304</v>
      </c>
      <c r="X157" s="33">
        <f t="shared" si="4"/>
        <v>42950</v>
      </c>
      <c r="Y157" s="33">
        <f t="shared" si="4"/>
        <v>42950</v>
      </c>
      <c r="AC157" s="115" t="s">
        <v>17</v>
      </c>
    </row>
    <row r="158" spans="1:29" ht="12.75">
      <c r="A158" s="1">
        <v>43465</v>
      </c>
      <c r="B158" s="5">
        <v>1</v>
      </c>
      <c r="X158" s="33">
        <f t="shared" si="4"/>
        <v>42951</v>
      </c>
      <c r="Y158" s="33">
        <f t="shared" si="4"/>
        <v>42951</v>
      </c>
      <c r="AC158" s="115" t="s">
        <v>18</v>
      </c>
    </row>
    <row r="159" spans="24:29" ht="12.75">
      <c r="X159" s="33">
        <f t="shared" si="4"/>
        <v>42952</v>
      </c>
      <c r="Y159" s="33">
        <f t="shared" si="4"/>
        <v>42952</v>
      </c>
      <c r="AC159" s="115" t="s">
        <v>93</v>
      </c>
    </row>
    <row r="160" spans="24:29" ht="12.75">
      <c r="X160" s="33">
        <f aca="true" t="shared" si="6" ref="X160:Y223">X159+1</f>
        <v>42953</v>
      </c>
      <c r="Y160" s="33">
        <f t="shared" si="6"/>
        <v>42953</v>
      </c>
      <c r="AC160" s="115" t="s">
        <v>19</v>
      </c>
    </row>
    <row r="161" spans="24:29" ht="12.75">
      <c r="X161" s="33">
        <f t="shared" si="6"/>
        <v>42954</v>
      </c>
      <c r="Y161" s="33">
        <f t="shared" si="6"/>
        <v>42954</v>
      </c>
      <c r="AC161" s="115" t="s">
        <v>20</v>
      </c>
    </row>
    <row r="162" spans="24:29" ht="12.75">
      <c r="X162" s="33">
        <f t="shared" si="6"/>
        <v>42955</v>
      </c>
      <c r="Y162" s="33">
        <f t="shared" si="6"/>
        <v>42955</v>
      </c>
      <c r="AC162" s="115" t="s">
        <v>21</v>
      </c>
    </row>
    <row r="163" spans="24:29" ht="12.75">
      <c r="X163" s="33">
        <f t="shared" si="6"/>
        <v>42956</v>
      </c>
      <c r="Y163" s="33">
        <f t="shared" si="6"/>
        <v>42956</v>
      </c>
      <c r="AC163" s="115" t="s">
        <v>22</v>
      </c>
    </row>
    <row r="164" spans="24:29" ht="12.75">
      <c r="X164" s="33">
        <f t="shared" si="6"/>
        <v>42957</v>
      </c>
      <c r="Y164" s="33">
        <f t="shared" si="6"/>
        <v>42957</v>
      </c>
      <c r="AC164" s="115" t="s">
        <v>59</v>
      </c>
    </row>
    <row r="165" spans="24:29" ht="12.75">
      <c r="X165" s="33">
        <f t="shared" si="6"/>
        <v>42958</v>
      </c>
      <c r="Y165" s="33">
        <f t="shared" si="6"/>
        <v>42958</v>
      </c>
      <c r="AC165" s="115" t="s">
        <v>23</v>
      </c>
    </row>
    <row r="166" spans="24:29" ht="12.75">
      <c r="X166" s="33">
        <f t="shared" si="6"/>
        <v>42959</v>
      </c>
      <c r="Y166" s="33">
        <f t="shared" si="6"/>
        <v>42959</v>
      </c>
      <c r="AC166" s="115" t="s">
        <v>24</v>
      </c>
    </row>
    <row r="167" spans="24:29" ht="12.75">
      <c r="X167" s="33">
        <f t="shared" si="6"/>
        <v>42960</v>
      </c>
      <c r="Y167" s="33">
        <f t="shared" si="6"/>
        <v>42960</v>
      </c>
      <c r="AC167" s="115" t="s">
        <v>15</v>
      </c>
    </row>
    <row r="168" spans="24:29" ht="12.75">
      <c r="X168" s="33">
        <f t="shared" si="6"/>
        <v>42961</v>
      </c>
      <c r="Y168" s="33">
        <f t="shared" si="6"/>
        <v>42961</v>
      </c>
      <c r="AC168" s="115" t="s">
        <v>16</v>
      </c>
    </row>
    <row r="169" spans="24:29" ht="12.75">
      <c r="X169" s="33">
        <f t="shared" si="6"/>
        <v>42962</v>
      </c>
      <c r="Y169" s="33">
        <f t="shared" si="6"/>
        <v>42962</v>
      </c>
      <c r="AC169" s="115" t="s">
        <v>17</v>
      </c>
    </row>
    <row r="170" spans="24:29" ht="12.75">
      <c r="X170" s="33">
        <f t="shared" si="6"/>
        <v>42963</v>
      </c>
      <c r="Y170" s="33">
        <f t="shared" si="6"/>
        <v>42963</v>
      </c>
      <c r="AC170" s="115" t="s">
        <v>18</v>
      </c>
    </row>
    <row r="171" spans="24:29" ht="12.75">
      <c r="X171" s="33">
        <f t="shared" si="6"/>
        <v>42964</v>
      </c>
      <c r="Y171" s="33">
        <f t="shared" si="6"/>
        <v>42964</v>
      </c>
      <c r="AC171" s="115" t="s">
        <v>93</v>
      </c>
    </row>
    <row r="172" spans="24:29" ht="12.75">
      <c r="X172" s="33">
        <f t="shared" si="6"/>
        <v>42965</v>
      </c>
      <c r="Y172" s="33">
        <f t="shared" si="6"/>
        <v>42965</v>
      </c>
      <c r="AC172" s="115" t="s">
        <v>19</v>
      </c>
    </row>
    <row r="173" spans="24:29" ht="12.75">
      <c r="X173" s="33">
        <f t="shared" si="6"/>
        <v>42966</v>
      </c>
      <c r="Y173" s="33">
        <f t="shared" si="6"/>
        <v>42966</v>
      </c>
      <c r="AC173" s="115" t="s">
        <v>20</v>
      </c>
    </row>
    <row r="174" spans="24:29" ht="12.75">
      <c r="X174" s="33">
        <f t="shared" si="6"/>
        <v>42967</v>
      </c>
      <c r="Y174" s="33">
        <f t="shared" si="6"/>
        <v>42967</v>
      </c>
      <c r="AC174" s="115" t="s">
        <v>21</v>
      </c>
    </row>
    <row r="175" spans="24:29" ht="12.75">
      <c r="X175" s="33">
        <f t="shared" si="6"/>
        <v>42968</v>
      </c>
      <c r="Y175" s="33">
        <f t="shared" si="6"/>
        <v>42968</v>
      </c>
      <c r="AC175" s="115" t="s">
        <v>22</v>
      </c>
    </row>
    <row r="176" spans="24:29" ht="12.75">
      <c r="X176" s="33">
        <f t="shared" si="6"/>
        <v>42969</v>
      </c>
      <c r="Y176" s="33">
        <f t="shared" si="6"/>
        <v>42969</v>
      </c>
      <c r="AC176" s="115" t="s">
        <v>59</v>
      </c>
    </row>
    <row r="177" spans="24:29" ht="12.75">
      <c r="X177" s="33">
        <f t="shared" si="6"/>
        <v>42970</v>
      </c>
      <c r="Y177" s="33">
        <f t="shared" si="6"/>
        <v>42970</v>
      </c>
      <c r="AC177" s="115" t="s">
        <v>23</v>
      </c>
    </row>
    <row r="178" spans="24:29" ht="12.75">
      <c r="X178" s="33">
        <f t="shared" si="6"/>
        <v>42971</v>
      </c>
      <c r="Y178" s="33">
        <f t="shared" si="6"/>
        <v>42971</v>
      </c>
      <c r="AC178" s="115" t="s">
        <v>24</v>
      </c>
    </row>
    <row r="179" spans="24:29" ht="12.75">
      <c r="X179" s="33">
        <f t="shared" si="6"/>
        <v>42972</v>
      </c>
      <c r="Y179" s="33">
        <f t="shared" si="6"/>
        <v>42972</v>
      </c>
      <c r="AC179" s="115" t="s">
        <v>15</v>
      </c>
    </row>
    <row r="180" spans="24:29" ht="12.75">
      <c r="X180" s="33">
        <f t="shared" si="6"/>
        <v>42973</v>
      </c>
      <c r="Y180" s="33">
        <f t="shared" si="6"/>
        <v>42973</v>
      </c>
      <c r="AC180" s="115" t="s">
        <v>16</v>
      </c>
    </row>
    <row r="181" spans="24:29" ht="12.75">
      <c r="X181" s="33">
        <f t="shared" si="6"/>
        <v>42974</v>
      </c>
      <c r="Y181" s="33">
        <f t="shared" si="6"/>
        <v>42974</v>
      </c>
      <c r="AC181" s="115" t="s">
        <v>17</v>
      </c>
    </row>
    <row r="182" spans="24:29" ht="12.75">
      <c r="X182" s="33">
        <f t="shared" si="6"/>
        <v>42975</v>
      </c>
      <c r="Y182" s="33">
        <f t="shared" si="6"/>
        <v>42975</v>
      </c>
      <c r="AC182" s="115" t="s">
        <v>18</v>
      </c>
    </row>
    <row r="183" spans="24:29" ht="12.75">
      <c r="X183" s="33">
        <f t="shared" si="6"/>
        <v>42976</v>
      </c>
      <c r="Y183" s="33">
        <f t="shared" si="6"/>
        <v>42976</v>
      </c>
      <c r="AC183" s="115" t="s">
        <v>93</v>
      </c>
    </row>
    <row r="184" spans="24:29" ht="12.75">
      <c r="X184" s="33">
        <f t="shared" si="6"/>
        <v>42977</v>
      </c>
      <c r="Y184" s="33">
        <f t="shared" si="6"/>
        <v>42977</v>
      </c>
      <c r="AC184" s="115" t="s">
        <v>19</v>
      </c>
    </row>
    <row r="185" spans="24:29" ht="12.75">
      <c r="X185" s="33">
        <f t="shared" si="6"/>
        <v>42978</v>
      </c>
      <c r="Y185" s="33">
        <f t="shared" si="6"/>
        <v>42978</v>
      </c>
      <c r="AC185" s="115" t="s">
        <v>20</v>
      </c>
    </row>
    <row r="186" spans="24:29" ht="12.75">
      <c r="X186" s="33">
        <f t="shared" si="6"/>
        <v>42979</v>
      </c>
      <c r="Y186" s="33">
        <f t="shared" si="6"/>
        <v>42979</v>
      </c>
      <c r="AC186" s="115" t="s">
        <v>21</v>
      </c>
    </row>
    <row r="187" spans="24:29" ht="12.75">
      <c r="X187" s="33">
        <f t="shared" si="6"/>
        <v>42980</v>
      </c>
      <c r="Y187" s="33">
        <f t="shared" si="6"/>
        <v>42980</v>
      </c>
      <c r="AC187" s="115" t="s">
        <v>22</v>
      </c>
    </row>
    <row r="188" spans="24:29" ht="12.75">
      <c r="X188" s="33">
        <f t="shared" si="6"/>
        <v>42981</v>
      </c>
      <c r="Y188" s="33">
        <f t="shared" si="6"/>
        <v>42981</v>
      </c>
      <c r="AC188" s="115" t="s">
        <v>59</v>
      </c>
    </row>
    <row r="189" spans="24:29" ht="12.75">
      <c r="X189" s="33">
        <f t="shared" si="6"/>
        <v>42982</v>
      </c>
      <c r="Y189" s="33">
        <f t="shared" si="6"/>
        <v>42982</v>
      </c>
      <c r="AC189" s="115" t="s">
        <v>23</v>
      </c>
    </row>
    <row r="190" spans="24:29" ht="12.75">
      <c r="X190" s="33">
        <f t="shared" si="6"/>
        <v>42983</v>
      </c>
      <c r="Y190" s="33">
        <f t="shared" si="6"/>
        <v>42983</v>
      </c>
      <c r="AC190" s="115" t="s">
        <v>24</v>
      </c>
    </row>
    <row r="191" spans="24:29" ht="12.75">
      <c r="X191" s="33">
        <f t="shared" si="6"/>
        <v>42984</v>
      </c>
      <c r="Y191" s="33">
        <f t="shared" si="6"/>
        <v>42984</v>
      </c>
      <c r="AC191" s="115" t="s">
        <v>15</v>
      </c>
    </row>
    <row r="192" spans="24:29" ht="12.75">
      <c r="X192" s="33">
        <f t="shared" si="6"/>
        <v>42985</v>
      </c>
      <c r="Y192" s="33">
        <f t="shared" si="6"/>
        <v>42985</v>
      </c>
      <c r="AC192" s="115" t="s">
        <v>16</v>
      </c>
    </row>
    <row r="193" spans="24:29" ht="12.75">
      <c r="X193" s="33">
        <f t="shared" si="6"/>
        <v>42986</v>
      </c>
      <c r="Y193" s="33">
        <f t="shared" si="6"/>
        <v>42986</v>
      </c>
      <c r="AC193" s="115" t="s">
        <v>17</v>
      </c>
    </row>
    <row r="194" spans="24:29" ht="12.75">
      <c r="X194" s="33">
        <f t="shared" si="6"/>
        <v>42987</v>
      </c>
      <c r="Y194" s="33">
        <f t="shared" si="6"/>
        <v>42987</v>
      </c>
      <c r="AC194" s="115" t="s">
        <v>18</v>
      </c>
    </row>
    <row r="195" spans="24:29" ht="12.75">
      <c r="X195" s="33">
        <f t="shared" si="6"/>
        <v>42988</v>
      </c>
      <c r="Y195" s="33">
        <f t="shared" si="6"/>
        <v>42988</v>
      </c>
      <c r="AC195" s="115" t="s">
        <v>93</v>
      </c>
    </row>
    <row r="196" spans="24:29" ht="12.75">
      <c r="X196" s="33">
        <f t="shared" si="6"/>
        <v>42989</v>
      </c>
      <c r="Y196" s="33">
        <f t="shared" si="6"/>
        <v>42989</v>
      </c>
      <c r="AC196" s="115" t="s">
        <v>19</v>
      </c>
    </row>
    <row r="197" spans="24:29" ht="12.75">
      <c r="X197" s="33">
        <f t="shared" si="6"/>
        <v>42990</v>
      </c>
      <c r="Y197" s="33">
        <f t="shared" si="6"/>
        <v>42990</v>
      </c>
      <c r="AC197" s="115" t="s">
        <v>20</v>
      </c>
    </row>
    <row r="198" spans="24:29" ht="12.75">
      <c r="X198" s="33">
        <f t="shared" si="6"/>
        <v>42991</v>
      </c>
      <c r="Y198" s="33">
        <f t="shared" si="6"/>
        <v>42991</v>
      </c>
      <c r="AC198" s="115" t="s">
        <v>21</v>
      </c>
    </row>
    <row r="199" spans="24:29" ht="12.75">
      <c r="X199" s="33">
        <f t="shared" si="6"/>
        <v>42992</v>
      </c>
      <c r="Y199" s="33">
        <f t="shared" si="6"/>
        <v>42992</v>
      </c>
      <c r="AC199" s="115" t="s">
        <v>22</v>
      </c>
    </row>
    <row r="200" spans="24:29" ht="12.75">
      <c r="X200" s="33">
        <f t="shared" si="6"/>
        <v>42993</v>
      </c>
      <c r="Y200" s="33">
        <f t="shared" si="6"/>
        <v>42993</v>
      </c>
      <c r="AC200" s="115" t="s">
        <v>59</v>
      </c>
    </row>
    <row r="201" spans="24:29" ht="12.75">
      <c r="X201" s="33">
        <f t="shared" si="6"/>
        <v>42994</v>
      </c>
      <c r="Y201" s="33">
        <f t="shared" si="6"/>
        <v>42994</v>
      </c>
      <c r="AC201" s="115" t="s">
        <v>23</v>
      </c>
    </row>
    <row r="202" spans="24:29" ht="12.75">
      <c r="X202" s="33">
        <f t="shared" si="6"/>
        <v>42995</v>
      </c>
      <c r="Y202" s="33">
        <f t="shared" si="6"/>
        <v>42995</v>
      </c>
      <c r="AC202" s="115" t="s">
        <v>24</v>
      </c>
    </row>
    <row r="203" spans="24:29" ht="12.75">
      <c r="X203" s="33">
        <f t="shared" si="6"/>
        <v>42996</v>
      </c>
      <c r="Y203" s="33">
        <f t="shared" si="6"/>
        <v>42996</v>
      </c>
      <c r="AC203" s="115" t="s">
        <v>15</v>
      </c>
    </row>
    <row r="204" spans="24:29" ht="12.75">
      <c r="X204" s="33">
        <f t="shared" si="6"/>
        <v>42997</v>
      </c>
      <c r="Y204" s="33">
        <f t="shared" si="6"/>
        <v>42997</v>
      </c>
      <c r="AC204" s="115" t="s">
        <v>16</v>
      </c>
    </row>
    <row r="205" spans="24:29" ht="12.75">
      <c r="X205" s="33">
        <f t="shared" si="6"/>
        <v>42998</v>
      </c>
      <c r="Y205" s="33">
        <f t="shared" si="6"/>
        <v>42998</v>
      </c>
      <c r="AC205" s="115" t="s">
        <v>17</v>
      </c>
    </row>
    <row r="206" spans="24:29" ht="12.75">
      <c r="X206" s="33">
        <f t="shared" si="6"/>
        <v>42999</v>
      </c>
      <c r="Y206" s="33">
        <f t="shared" si="6"/>
        <v>42999</v>
      </c>
      <c r="AC206" s="115" t="s">
        <v>18</v>
      </c>
    </row>
    <row r="207" spans="24:29" ht="12.75">
      <c r="X207" s="33">
        <f t="shared" si="6"/>
        <v>43000</v>
      </c>
      <c r="Y207" s="33">
        <f t="shared" si="6"/>
        <v>43000</v>
      </c>
      <c r="AC207" s="115" t="s">
        <v>93</v>
      </c>
    </row>
    <row r="208" spans="24:29" ht="12.75">
      <c r="X208" s="33">
        <f t="shared" si="6"/>
        <v>43001</v>
      </c>
      <c r="Y208" s="33">
        <f t="shared" si="6"/>
        <v>43001</v>
      </c>
      <c r="AC208" s="115" t="s">
        <v>19</v>
      </c>
    </row>
    <row r="209" spans="24:29" ht="12.75">
      <c r="X209" s="33">
        <f t="shared" si="6"/>
        <v>43002</v>
      </c>
      <c r="Y209" s="33">
        <f t="shared" si="6"/>
        <v>43002</v>
      </c>
      <c r="AC209" s="115" t="s">
        <v>20</v>
      </c>
    </row>
    <row r="210" spans="24:29" ht="12.75">
      <c r="X210" s="33">
        <f t="shared" si="6"/>
        <v>43003</v>
      </c>
      <c r="Y210" s="33">
        <f t="shared" si="6"/>
        <v>43003</v>
      </c>
      <c r="AC210" s="115" t="s">
        <v>21</v>
      </c>
    </row>
    <row r="211" spans="24:29" ht="12.75">
      <c r="X211" s="33">
        <f t="shared" si="6"/>
        <v>43004</v>
      </c>
      <c r="Y211" s="33">
        <f t="shared" si="6"/>
        <v>43004</v>
      </c>
      <c r="AC211" s="115" t="s">
        <v>22</v>
      </c>
    </row>
    <row r="212" spans="24:29" ht="12.75">
      <c r="X212" s="33">
        <f t="shared" si="6"/>
        <v>43005</v>
      </c>
      <c r="Y212" s="33">
        <f t="shared" si="6"/>
        <v>43005</v>
      </c>
      <c r="AC212" s="115" t="s">
        <v>59</v>
      </c>
    </row>
    <row r="213" spans="24:29" ht="12.75">
      <c r="X213" s="33">
        <f t="shared" si="6"/>
        <v>43006</v>
      </c>
      <c r="Y213" s="33">
        <f t="shared" si="6"/>
        <v>43006</v>
      </c>
      <c r="AC213" s="115" t="s">
        <v>23</v>
      </c>
    </row>
    <row r="214" spans="24:29" ht="12.75">
      <c r="X214" s="33">
        <f t="shared" si="6"/>
        <v>43007</v>
      </c>
      <c r="Y214" s="33">
        <f t="shared" si="6"/>
        <v>43007</v>
      </c>
      <c r="AC214" s="115" t="s">
        <v>24</v>
      </c>
    </row>
    <row r="215" spans="24:25" ht="12.75">
      <c r="X215" s="33">
        <f t="shared" si="6"/>
        <v>43008</v>
      </c>
      <c r="Y215" s="33">
        <f t="shared" si="6"/>
        <v>43008</v>
      </c>
    </row>
    <row r="216" spans="24:25" ht="12.75">
      <c r="X216" s="33">
        <f t="shared" si="6"/>
        <v>43009</v>
      </c>
      <c r="Y216" s="33">
        <f t="shared" si="6"/>
        <v>43009</v>
      </c>
    </row>
    <row r="217" spans="24:25" ht="12.75">
      <c r="X217" s="33">
        <f t="shared" si="6"/>
        <v>43010</v>
      </c>
      <c r="Y217" s="33">
        <f t="shared" si="6"/>
        <v>43010</v>
      </c>
    </row>
    <row r="218" spans="24:25" ht="12.75">
      <c r="X218" s="33">
        <f t="shared" si="6"/>
        <v>43011</v>
      </c>
      <c r="Y218" s="33">
        <f t="shared" si="6"/>
        <v>43011</v>
      </c>
    </row>
    <row r="219" spans="24:25" ht="12.75">
      <c r="X219" s="33">
        <f t="shared" si="6"/>
        <v>43012</v>
      </c>
      <c r="Y219" s="33">
        <f t="shared" si="6"/>
        <v>43012</v>
      </c>
    </row>
    <row r="220" spans="24:25" ht="12.75">
      <c r="X220" s="33">
        <f t="shared" si="6"/>
        <v>43013</v>
      </c>
      <c r="Y220" s="33">
        <f t="shared" si="6"/>
        <v>43013</v>
      </c>
    </row>
    <row r="221" spans="24:25" ht="12.75">
      <c r="X221" s="33">
        <f t="shared" si="6"/>
        <v>43014</v>
      </c>
      <c r="Y221" s="33">
        <f t="shared" si="6"/>
        <v>43014</v>
      </c>
    </row>
    <row r="222" spans="24:25" ht="12.75">
      <c r="X222" s="33">
        <f t="shared" si="6"/>
        <v>43015</v>
      </c>
      <c r="Y222" s="33">
        <f t="shared" si="6"/>
        <v>43015</v>
      </c>
    </row>
    <row r="223" spans="24:25" ht="12.75">
      <c r="X223" s="33">
        <f t="shared" si="6"/>
        <v>43016</v>
      </c>
      <c r="Y223" s="33">
        <f t="shared" si="6"/>
        <v>43016</v>
      </c>
    </row>
    <row r="224" spans="24:25" ht="12.75">
      <c r="X224" s="33">
        <f aca="true" t="shared" si="7" ref="X224:Y287">X223+1</f>
        <v>43017</v>
      </c>
      <c r="Y224" s="33">
        <f t="shared" si="7"/>
        <v>43017</v>
      </c>
    </row>
    <row r="225" spans="24:25" ht="12.75">
      <c r="X225" s="33">
        <f t="shared" si="7"/>
        <v>43018</v>
      </c>
      <c r="Y225" s="33">
        <f t="shared" si="7"/>
        <v>43018</v>
      </c>
    </row>
    <row r="226" spans="24:25" ht="12.75">
      <c r="X226" s="33">
        <f t="shared" si="7"/>
        <v>43019</v>
      </c>
      <c r="Y226" s="33">
        <f t="shared" si="7"/>
        <v>43019</v>
      </c>
    </row>
    <row r="227" spans="24:25" ht="12.75">
      <c r="X227" s="33">
        <f t="shared" si="7"/>
        <v>43020</v>
      </c>
      <c r="Y227" s="33">
        <f t="shared" si="7"/>
        <v>43020</v>
      </c>
    </row>
    <row r="228" spans="24:25" ht="12.75">
      <c r="X228" s="33">
        <f t="shared" si="7"/>
        <v>43021</v>
      </c>
      <c r="Y228" s="33">
        <f t="shared" si="7"/>
        <v>43021</v>
      </c>
    </row>
    <row r="229" spans="24:25" ht="12.75">
      <c r="X229" s="33">
        <f t="shared" si="7"/>
        <v>43022</v>
      </c>
      <c r="Y229" s="33">
        <f t="shared" si="7"/>
        <v>43022</v>
      </c>
    </row>
    <row r="230" spans="24:25" ht="12.75">
      <c r="X230" s="33">
        <f t="shared" si="7"/>
        <v>43023</v>
      </c>
      <c r="Y230" s="33">
        <f t="shared" si="7"/>
        <v>43023</v>
      </c>
    </row>
    <row r="231" spans="24:25" ht="12.75">
      <c r="X231" s="33">
        <f t="shared" si="7"/>
        <v>43024</v>
      </c>
      <c r="Y231" s="33">
        <f t="shared" si="7"/>
        <v>43024</v>
      </c>
    </row>
    <row r="232" spans="24:25" ht="12.75">
      <c r="X232" s="33">
        <f t="shared" si="7"/>
        <v>43025</v>
      </c>
      <c r="Y232" s="33">
        <f t="shared" si="7"/>
        <v>43025</v>
      </c>
    </row>
    <row r="233" spans="24:25" ht="12.75">
      <c r="X233" s="33">
        <f t="shared" si="7"/>
        <v>43026</v>
      </c>
      <c r="Y233" s="33">
        <f t="shared" si="7"/>
        <v>43026</v>
      </c>
    </row>
    <row r="234" spans="24:25" ht="12.75">
      <c r="X234" s="33">
        <f t="shared" si="7"/>
        <v>43027</v>
      </c>
      <c r="Y234" s="33">
        <f t="shared" si="7"/>
        <v>43027</v>
      </c>
    </row>
    <row r="235" spans="24:25" ht="12.75">
      <c r="X235" s="33">
        <f t="shared" si="7"/>
        <v>43028</v>
      </c>
      <c r="Y235" s="33">
        <f t="shared" si="7"/>
        <v>43028</v>
      </c>
    </row>
    <row r="236" spans="24:25" ht="12.75">
      <c r="X236" s="33">
        <f t="shared" si="7"/>
        <v>43029</v>
      </c>
      <c r="Y236" s="33">
        <f t="shared" si="7"/>
        <v>43029</v>
      </c>
    </row>
    <row r="237" spans="24:25" ht="12.75">
      <c r="X237" s="33">
        <f t="shared" si="7"/>
        <v>43030</v>
      </c>
      <c r="Y237" s="33">
        <f t="shared" si="7"/>
        <v>43030</v>
      </c>
    </row>
    <row r="238" spans="24:25" ht="12.75">
      <c r="X238" s="33">
        <f t="shared" si="7"/>
        <v>43031</v>
      </c>
      <c r="Y238" s="33">
        <f t="shared" si="7"/>
        <v>43031</v>
      </c>
    </row>
    <row r="239" spans="24:25" ht="12.75">
      <c r="X239" s="33">
        <f t="shared" si="7"/>
        <v>43032</v>
      </c>
      <c r="Y239" s="33">
        <f t="shared" si="7"/>
        <v>43032</v>
      </c>
    </row>
    <row r="240" spans="24:25" ht="12.75">
      <c r="X240" s="33">
        <f t="shared" si="7"/>
        <v>43033</v>
      </c>
      <c r="Y240" s="33">
        <f t="shared" si="7"/>
        <v>43033</v>
      </c>
    </row>
    <row r="241" spans="24:25" ht="12.75">
      <c r="X241" s="33">
        <f t="shared" si="7"/>
        <v>43034</v>
      </c>
      <c r="Y241" s="33">
        <f t="shared" si="7"/>
        <v>43034</v>
      </c>
    </row>
    <row r="242" spans="24:25" ht="12.75">
      <c r="X242" s="33">
        <f t="shared" si="7"/>
        <v>43035</v>
      </c>
      <c r="Y242" s="33">
        <f t="shared" si="7"/>
        <v>43035</v>
      </c>
    </row>
    <row r="243" spans="24:25" ht="12.75">
      <c r="X243" s="33">
        <f t="shared" si="7"/>
        <v>43036</v>
      </c>
      <c r="Y243" s="33">
        <f t="shared" si="7"/>
        <v>43036</v>
      </c>
    </row>
    <row r="244" spans="24:25" ht="12.75">
      <c r="X244" s="33">
        <f t="shared" si="7"/>
        <v>43037</v>
      </c>
      <c r="Y244" s="33">
        <f t="shared" si="7"/>
        <v>43037</v>
      </c>
    </row>
    <row r="245" spans="24:25" ht="12.75">
      <c r="X245" s="33">
        <f t="shared" si="7"/>
        <v>43038</v>
      </c>
      <c r="Y245" s="33">
        <f t="shared" si="7"/>
        <v>43038</v>
      </c>
    </row>
    <row r="246" spans="24:25" ht="12.75">
      <c r="X246" s="33">
        <f t="shared" si="7"/>
        <v>43039</v>
      </c>
      <c r="Y246" s="33">
        <f t="shared" si="7"/>
        <v>43039</v>
      </c>
    </row>
    <row r="247" spans="24:25" ht="12.75">
      <c r="X247" s="33">
        <f t="shared" si="7"/>
        <v>43040</v>
      </c>
      <c r="Y247" s="33">
        <f t="shared" si="7"/>
        <v>43040</v>
      </c>
    </row>
    <row r="248" spans="24:25" ht="12.75">
      <c r="X248" s="33">
        <f t="shared" si="7"/>
        <v>43041</v>
      </c>
      <c r="Y248" s="33">
        <f t="shared" si="7"/>
        <v>43041</v>
      </c>
    </row>
    <row r="249" spans="24:25" ht="12.75">
      <c r="X249" s="33">
        <f t="shared" si="7"/>
        <v>43042</v>
      </c>
      <c r="Y249" s="33">
        <f t="shared" si="7"/>
        <v>43042</v>
      </c>
    </row>
    <row r="250" spans="24:25" ht="12.75">
      <c r="X250" s="33">
        <f t="shared" si="7"/>
        <v>43043</v>
      </c>
      <c r="Y250" s="33">
        <f t="shared" si="7"/>
        <v>43043</v>
      </c>
    </row>
    <row r="251" spans="24:25" ht="12.75">
      <c r="X251" s="33">
        <f t="shared" si="7"/>
        <v>43044</v>
      </c>
      <c r="Y251" s="33">
        <f t="shared" si="7"/>
        <v>43044</v>
      </c>
    </row>
    <row r="252" spans="24:25" ht="12.75">
      <c r="X252" s="33">
        <f t="shared" si="7"/>
        <v>43045</v>
      </c>
      <c r="Y252" s="33">
        <f t="shared" si="7"/>
        <v>43045</v>
      </c>
    </row>
    <row r="253" spans="24:25" ht="12.75">
      <c r="X253" s="33">
        <f t="shared" si="7"/>
        <v>43046</v>
      </c>
      <c r="Y253" s="33">
        <f t="shared" si="7"/>
        <v>43046</v>
      </c>
    </row>
    <row r="254" spans="24:25" ht="12.75">
      <c r="X254" s="33">
        <f t="shared" si="7"/>
        <v>43047</v>
      </c>
      <c r="Y254" s="33">
        <f t="shared" si="7"/>
        <v>43047</v>
      </c>
    </row>
    <row r="255" spans="24:25" ht="12.75">
      <c r="X255" s="33">
        <f t="shared" si="7"/>
        <v>43048</v>
      </c>
      <c r="Y255" s="33">
        <f t="shared" si="7"/>
        <v>43048</v>
      </c>
    </row>
    <row r="256" spans="24:25" ht="12.75">
      <c r="X256" s="33">
        <f t="shared" si="7"/>
        <v>43049</v>
      </c>
      <c r="Y256" s="33">
        <f t="shared" si="7"/>
        <v>43049</v>
      </c>
    </row>
    <row r="257" spans="24:25" ht="12.75">
      <c r="X257" s="33">
        <f t="shared" si="7"/>
        <v>43050</v>
      </c>
      <c r="Y257" s="33">
        <f t="shared" si="7"/>
        <v>43050</v>
      </c>
    </row>
    <row r="258" spans="24:25" ht="12.75">
      <c r="X258" s="33">
        <f t="shared" si="7"/>
        <v>43051</v>
      </c>
      <c r="Y258" s="33">
        <f t="shared" si="7"/>
        <v>43051</v>
      </c>
    </row>
    <row r="259" spans="24:25" ht="12.75">
      <c r="X259" s="33">
        <f t="shared" si="7"/>
        <v>43052</v>
      </c>
      <c r="Y259" s="33">
        <f t="shared" si="7"/>
        <v>43052</v>
      </c>
    </row>
    <row r="260" spans="24:25" ht="12.75">
      <c r="X260" s="33">
        <f t="shared" si="7"/>
        <v>43053</v>
      </c>
      <c r="Y260" s="33">
        <f t="shared" si="7"/>
        <v>43053</v>
      </c>
    </row>
    <row r="261" spans="24:25" ht="12.75">
      <c r="X261" s="33">
        <f t="shared" si="7"/>
        <v>43054</v>
      </c>
      <c r="Y261" s="33">
        <f t="shared" si="7"/>
        <v>43054</v>
      </c>
    </row>
    <row r="262" spans="24:25" ht="12.75">
      <c r="X262" s="33">
        <f t="shared" si="7"/>
        <v>43055</v>
      </c>
      <c r="Y262" s="33">
        <f t="shared" si="7"/>
        <v>43055</v>
      </c>
    </row>
    <row r="263" spans="24:25" ht="12.75">
      <c r="X263" s="33">
        <f t="shared" si="7"/>
        <v>43056</v>
      </c>
      <c r="Y263" s="33">
        <f t="shared" si="7"/>
        <v>43056</v>
      </c>
    </row>
    <row r="264" spans="24:25" ht="12.75">
      <c r="X264" s="33">
        <f t="shared" si="7"/>
        <v>43057</v>
      </c>
      <c r="Y264" s="33">
        <f t="shared" si="7"/>
        <v>43057</v>
      </c>
    </row>
    <row r="265" spans="24:25" ht="12.75">
      <c r="X265" s="33">
        <f t="shared" si="7"/>
        <v>43058</v>
      </c>
      <c r="Y265" s="33">
        <f t="shared" si="7"/>
        <v>43058</v>
      </c>
    </row>
    <row r="266" spans="24:25" ht="12.75">
      <c r="X266" s="33">
        <f t="shared" si="7"/>
        <v>43059</v>
      </c>
      <c r="Y266" s="33">
        <f t="shared" si="7"/>
        <v>43059</v>
      </c>
    </row>
    <row r="267" spans="24:25" ht="12.75">
      <c r="X267" s="33">
        <f t="shared" si="7"/>
        <v>43060</v>
      </c>
      <c r="Y267" s="33">
        <f t="shared" si="7"/>
        <v>43060</v>
      </c>
    </row>
    <row r="268" spans="24:25" ht="12.75">
      <c r="X268" s="33">
        <f t="shared" si="7"/>
        <v>43061</v>
      </c>
      <c r="Y268" s="33">
        <f t="shared" si="7"/>
        <v>43061</v>
      </c>
    </row>
    <row r="269" spans="24:25" ht="12.75">
      <c r="X269" s="33">
        <f t="shared" si="7"/>
        <v>43062</v>
      </c>
      <c r="Y269" s="33">
        <f t="shared" si="7"/>
        <v>43062</v>
      </c>
    </row>
    <row r="270" spans="24:25" ht="12.75">
      <c r="X270" s="33">
        <f t="shared" si="7"/>
        <v>43063</v>
      </c>
      <c r="Y270" s="33">
        <f t="shared" si="7"/>
        <v>43063</v>
      </c>
    </row>
    <row r="271" spans="24:25" ht="12.75">
      <c r="X271" s="33">
        <f t="shared" si="7"/>
        <v>43064</v>
      </c>
      <c r="Y271" s="33">
        <f t="shared" si="7"/>
        <v>43064</v>
      </c>
    </row>
    <row r="272" spans="24:25" ht="12.75">
      <c r="X272" s="33">
        <f t="shared" si="7"/>
        <v>43065</v>
      </c>
      <c r="Y272" s="33">
        <f t="shared" si="7"/>
        <v>43065</v>
      </c>
    </row>
    <row r="273" spans="24:25" ht="12.75">
      <c r="X273" s="33">
        <f t="shared" si="7"/>
        <v>43066</v>
      </c>
      <c r="Y273" s="33">
        <f t="shared" si="7"/>
        <v>43066</v>
      </c>
    </row>
    <row r="274" spans="24:25" ht="12.75">
      <c r="X274" s="33">
        <f t="shared" si="7"/>
        <v>43067</v>
      </c>
      <c r="Y274" s="33">
        <f t="shared" si="7"/>
        <v>43067</v>
      </c>
    </row>
    <row r="275" spans="24:25" ht="12.75">
      <c r="X275" s="33">
        <f t="shared" si="7"/>
        <v>43068</v>
      </c>
      <c r="Y275" s="33">
        <f t="shared" si="7"/>
        <v>43068</v>
      </c>
    </row>
    <row r="276" spans="24:25" ht="12.75">
      <c r="X276" s="33">
        <f t="shared" si="7"/>
        <v>43069</v>
      </c>
      <c r="Y276" s="33">
        <f t="shared" si="7"/>
        <v>43069</v>
      </c>
    </row>
    <row r="277" spans="24:25" ht="12.75">
      <c r="X277" s="33">
        <f t="shared" si="7"/>
        <v>43070</v>
      </c>
      <c r="Y277" s="33">
        <f t="shared" si="7"/>
        <v>43070</v>
      </c>
    </row>
    <row r="278" spans="24:25" ht="12.75">
      <c r="X278" s="33">
        <f t="shared" si="7"/>
        <v>43071</v>
      </c>
      <c r="Y278" s="33">
        <f t="shared" si="7"/>
        <v>43071</v>
      </c>
    </row>
    <row r="279" spans="24:25" ht="12.75">
      <c r="X279" s="33">
        <f t="shared" si="7"/>
        <v>43072</v>
      </c>
      <c r="Y279" s="33">
        <f t="shared" si="7"/>
        <v>43072</v>
      </c>
    </row>
    <row r="280" spans="24:25" ht="12.75">
      <c r="X280" s="33">
        <f t="shared" si="7"/>
        <v>43073</v>
      </c>
      <c r="Y280" s="33">
        <f t="shared" si="7"/>
        <v>43073</v>
      </c>
    </row>
    <row r="281" spans="24:25" ht="12.75">
      <c r="X281" s="33">
        <f t="shared" si="7"/>
        <v>43074</v>
      </c>
      <c r="Y281" s="33">
        <f t="shared" si="7"/>
        <v>43074</v>
      </c>
    </row>
    <row r="282" spans="24:25" ht="12.75">
      <c r="X282" s="33">
        <f t="shared" si="7"/>
        <v>43075</v>
      </c>
      <c r="Y282" s="33">
        <f t="shared" si="7"/>
        <v>43075</v>
      </c>
    </row>
    <row r="283" spans="24:25" ht="12.75">
      <c r="X283" s="33">
        <f t="shared" si="7"/>
        <v>43076</v>
      </c>
      <c r="Y283" s="33">
        <f t="shared" si="7"/>
        <v>43076</v>
      </c>
    </row>
    <row r="284" spans="24:25" ht="12.75">
      <c r="X284" s="33">
        <f t="shared" si="7"/>
        <v>43077</v>
      </c>
      <c r="Y284" s="33">
        <f t="shared" si="7"/>
        <v>43077</v>
      </c>
    </row>
    <row r="285" spans="24:25" ht="12.75">
      <c r="X285" s="33">
        <f t="shared" si="7"/>
        <v>43078</v>
      </c>
      <c r="Y285" s="33">
        <f t="shared" si="7"/>
        <v>43078</v>
      </c>
    </row>
    <row r="286" spans="24:25" ht="12.75">
      <c r="X286" s="33">
        <f t="shared" si="7"/>
        <v>43079</v>
      </c>
      <c r="Y286" s="33">
        <f t="shared" si="7"/>
        <v>43079</v>
      </c>
    </row>
    <row r="287" spans="24:25" ht="12.75">
      <c r="X287" s="33">
        <f t="shared" si="7"/>
        <v>43080</v>
      </c>
      <c r="Y287" s="33">
        <f t="shared" si="7"/>
        <v>43080</v>
      </c>
    </row>
    <row r="288" spans="24:25" ht="12.75">
      <c r="X288" s="33">
        <f aca="true" t="shared" si="8" ref="X288:Y351">X287+1</f>
        <v>43081</v>
      </c>
      <c r="Y288" s="33">
        <f t="shared" si="8"/>
        <v>43081</v>
      </c>
    </row>
    <row r="289" spans="24:25" ht="12.75">
      <c r="X289" s="33">
        <f t="shared" si="8"/>
        <v>43082</v>
      </c>
      <c r="Y289" s="33">
        <f t="shared" si="8"/>
        <v>43082</v>
      </c>
    </row>
    <row r="290" spans="24:25" ht="12.75">
      <c r="X290" s="33">
        <f t="shared" si="8"/>
        <v>43083</v>
      </c>
      <c r="Y290" s="33">
        <f t="shared" si="8"/>
        <v>43083</v>
      </c>
    </row>
    <row r="291" spans="24:25" ht="12.75">
      <c r="X291" s="33">
        <f t="shared" si="8"/>
        <v>43084</v>
      </c>
      <c r="Y291" s="33">
        <f t="shared" si="8"/>
        <v>43084</v>
      </c>
    </row>
    <row r="292" spans="24:25" ht="12.75">
      <c r="X292" s="33">
        <f t="shared" si="8"/>
        <v>43085</v>
      </c>
      <c r="Y292" s="33">
        <f t="shared" si="8"/>
        <v>43085</v>
      </c>
    </row>
    <row r="293" spans="24:25" ht="12.75">
      <c r="X293" s="33">
        <f t="shared" si="8"/>
        <v>43086</v>
      </c>
      <c r="Y293" s="33">
        <f t="shared" si="8"/>
        <v>43086</v>
      </c>
    </row>
    <row r="294" spans="24:25" ht="12.75">
      <c r="X294" s="33">
        <f t="shared" si="8"/>
        <v>43087</v>
      </c>
      <c r="Y294" s="33">
        <f t="shared" si="8"/>
        <v>43087</v>
      </c>
    </row>
    <row r="295" spans="24:25" ht="12.75">
      <c r="X295" s="33">
        <f t="shared" si="8"/>
        <v>43088</v>
      </c>
      <c r="Y295" s="33">
        <f t="shared" si="8"/>
        <v>43088</v>
      </c>
    </row>
    <row r="296" spans="24:25" ht="12.75">
      <c r="X296" s="33">
        <f t="shared" si="8"/>
        <v>43089</v>
      </c>
      <c r="Y296" s="33">
        <f t="shared" si="8"/>
        <v>43089</v>
      </c>
    </row>
    <row r="297" spans="24:25" ht="12.75">
      <c r="X297" s="33">
        <f t="shared" si="8"/>
        <v>43090</v>
      </c>
      <c r="Y297" s="33">
        <f t="shared" si="8"/>
        <v>43090</v>
      </c>
    </row>
    <row r="298" spans="24:25" ht="12.75">
      <c r="X298" s="33">
        <f t="shared" si="8"/>
        <v>43091</v>
      </c>
      <c r="Y298" s="33">
        <f t="shared" si="8"/>
        <v>43091</v>
      </c>
    </row>
    <row r="299" spans="24:25" ht="12.75">
      <c r="X299" s="33">
        <f t="shared" si="8"/>
        <v>43092</v>
      </c>
      <c r="Y299" s="33">
        <f t="shared" si="8"/>
        <v>43092</v>
      </c>
    </row>
    <row r="300" spans="24:25" ht="12.75">
      <c r="X300" s="33">
        <f t="shared" si="8"/>
        <v>43093</v>
      </c>
      <c r="Y300" s="33">
        <f t="shared" si="8"/>
        <v>43093</v>
      </c>
    </row>
    <row r="301" spans="24:25" ht="12.75">
      <c r="X301" s="33">
        <f t="shared" si="8"/>
        <v>43094</v>
      </c>
      <c r="Y301" s="33">
        <f t="shared" si="8"/>
        <v>43094</v>
      </c>
    </row>
    <row r="302" spans="24:25" ht="12.75">
      <c r="X302" s="33">
        <f t="shared" si="8"/>
        <v>43095</v>
      </c>
      <c r="Y302" s="33">
        <f t="shared" si="8"/>
        <v>43095</v>
      </c>
    </row>
    <row r="303" spans="24:25" ht="12.75">
      <c r="X303" s="33">
        <f t="shared" si="8"/>
        <v>43096</v>
      </c>
      <c r="Y303" s="33">
        <f t="shared" si="8"/>
        <v>43096</v>
      </c>
    </row>
    <row r="304" spans="24:25" ht="12.75">
      <c r="X304" s="33">
        <f t="shared" si="8"/>
        <v>43097</v>
      </c>
      <c r="Y304" s="33">
        <f t="shared" si="8"/>
        <v>43097</v>
      </c>
    </row>
    <row r="305" spans="24:25" ht="12.75">
      <c r="X305" s="33">
        <f t="shared" si="8"/>
        <v>43098</v>
      </c>
      <c r="Y305" s="33">
        <f t="shared" si="8"/>
        <v>43098</v>
      </c>
    </row>
    <row r="306" spans="24:25" ht="12.75">
      <c r="X306" s="33">
        <f t="shared" si="8"/>
        <v>43099</v>
      </c>
      <c r="Y306" s="33">
        <f t="shared" si="8"/>
        <v>43099</v>
      </c>
    </row>
    <row r="307" spans="24:25" ht="12.75">
      <c r="X307" s="33">
        <f t="shared" si="8"/>
        <v>43100</v>
      </c>
      <c r="Y307" s="33">
        <f t="shared" si="8"/>
        <v>43100</v>
      </c>
    </row>
    <row r="308" spans="24:25" ht="12.75">
      <c r="X308" s="33">
        <f t="shared" si="8"/>
        <v>43101</v>
      </c>
      <c r="Y308" s="33">
        <f t="shared" si="8"/>
        <v>43101</v>
      </c>
    </row>
    <row r="309" spans="24:25" ht="12.75">
      <c r="X309" s="33">
        <f t="shared" si="8"/>
        <v>43102</v>
      </c>
      <c r="Y309" s="33">
        <f t="shared" si="8"/>
        <v>43102</v>
      </c>
    </row>
    <row r="310" spans="24:25" ht="12.75">
      <c r="X310" s="33">
        <f t="shared" si="8"/>
        <v>43103</v>
      </c>
      <c r="Y310" s="33">
        <f t="shared" si="8"/>
        <v>43103</v>
      </c>
    </row>
    <row r="311" spans="24:25" ht="12.75">
      <c r="X311" s="33">
        <f t="shared" si="8"/>
        <v>43104</v>
      </c>
      <c r="Y311" s="33">
        <f t="shared" si="8"/>
        <v>43104</v>
      </c>
    </row>
    <row r="312" spans="24:25" ht="12.75">
      <c r="X312" s="33">
        <f t="shared" si="8"/>
        <v>43105</v>
      </c>
      <c r="Y312" s="33">
        <f t="shared" si="8"/>
        <v>43105</v>
      </c>
    </row>
    <row r="313" spans="24:25" ht="12.75">
      <c r="X313" s="33">
        <f t="shared" si="8"/>
        <v>43106</v>
      </c>
      <c r="Y313" s="33">
        <f t="shared" si="8"/>
        <v>43106</v>
      </c>
    </row>
    <row r="314" spans="24:25" ht="12.75">
      <c r="X314" s="33">
        <f t="shared" si="8"/>
        <v>43107</v>
      </c>
      <c r="Y314" s="33">
        <f t="shared" si="8"/>
        <v>43107</v>
      </c>
    </row>
    <row r="315" spans="24:25" ht="12.75">
      <c r="X315" s="33">
        <f t="shared" si="8"/>
        <v>43108</v>
      </c>
      <c r="Y315" s="33">
        <f t="shared" si="8"/>
        <v>43108</v>
      </c>
    </row>
    <row r="316" spans="24:25" ht="12.75">
      <c r="X316" s="33">
        <f t="shared" si="8"/>
        <v>43109</v>
      </c>
      <c r="Y316" s="33">
        <f t="shared" si="8"/>
        <v>43109</v>
      </c>
    </row>
    <row r="317" spans="24:25" ht="12.75">
      <c r="X317" s="33">
        <f t="shared" si="8"/>
        <v>43110</v>
      </c>
      <c r="Y317" s="33">
        <f t="shared" si="8"/>
        <v>43110</v>
      </c>
    </row>
    <row r="318" spans="24:25" ht="12.75">
      <c r="X318" s="33">
        <f t="shared" si="8"/>
        <v>43111</v>
      </c>
      <c r="Y318" s="33">
        <f t="shared" si="8"/>
        <v>43111</v>
      </c>
    </row>
    <row r="319" spans="24:25" ht="12.75">
      <c r="X319" s="33">
        <f t="shared" si="8"/>
        <v>43112</v>
      </c>
      <c r="Y319" s="33">
        <f t="shared" si="8"/>
        <v>43112</v>
      </c>
    </row>
    <row r="320" spans="24:25" ht="12.75">
      <c r="X320" s="33">
        <f t="shared" si="8"/>
        <v>43113</v>
      </c>
      <c r="Y320" s="33">
        <f t="shared" si="8"/>
        <v>43113</v>
      </c>
    </row>
    <row r="321" spans="24:25" ht="12.75">
      <c r="X321" s="33">
        <f t="shared" si="8"/>
        <v>43114</v>
      </c>
      <c r="Y321" s="33">
        <f t="shared" si="8"/>
        <v>43114</v>
      </c>
    </row>
    <row r="322" spans="24:25" ht="12.75">
      <c r="X322" s="33">
        <f t="shared" si="8"/>
        <v>43115</v>
      </c>
      <c r="Y322" s="33">
        <f t="shared" si="8"/>
        <v>43115</v>
      </c>
    </row>
    <row r="323" spans="24:25" ht="12.75">
      <c r="X323" s="33">
        <f t="shared" si="8"/>
        <v>43116</v>
      </c>
      <c r="Y323" s="33">
        <f t="shared" si="8"/>
        <v>43116</v>
      </c>
    </row>
    <row r="324" spans="24:25" ht="12.75">
      <c r="X324" s="33">
        <f t="shared" si="8"/>
        <v>43117</v>
      </c>
      <c r="Y324" s="33">
        <f t="shared" si="8"/>
        <v>43117</v>
      </c>
    </row>
    <row r="325" spans="24:25" ht="12.75">
      <c r="X325" s="33">
        <f t="shared" si="8"/>
        <v>43118</v>
      </c>
      <c r="Y325" s="33">
        <f t="shared" si="8"/>
        <v>43118</v>
      </c>
    </row>
    <row r="326" spans="24:25" ht="12.75">
      <c r="X326" s="33">
        <f t="shared" si="8"/>
        <v>43119</v>
      </c>
      <c r="Y326" s="33">
        <f t="shared" si="8"/>
        <v>43119</v>
      </c>
    </row>
    <row r="327" spans="24:25" ht="12.75">
      <c r="X327" s="33">
        <f t="shared" si="8"/>
        <v>43120</v>
      </c>
      <c r="Y327" s="33">
        <f t="shared" si="8"/>
        <v>43120</v>
      </c>
    </row>
    <row r="328" spans="24:25" ht="12.75">
      <c r="X328" s="33">
        <f t="shared" si="8"/>
        <v>43121</v>
      </c>
      <c r="Y328" s="33">
        <f t="shared" si="8"/>
        <v>43121</v>
      </c>
    </row>
    <row r="329" spans="24:25" ht="12.75">
      <c r="X329" s="33">
        <f t="shared" si="8"/>
        <v>43122</v>
      </c>
      <c r="Y329" s="33">
        <f t="shared" si="8"/>
        <v>43122</v>
      </c>
    </row>
    <row r="330" spans="24:25" ht="12.75">
      <c r="X330" s="33">
        <f t="shared" si="8"/>
        <v>43123</v>
      </c>
      <c r="Y330" s="33">
        <f t="shared" si="8"/>
        <v>43123</v>
      </c>
    </row>
    <row r="331" spans="24:25" ht="12.75">
      <c r="X331" s="33">
        <f t="shared" si="8"/>
        <v>43124</v>
      </c>
      <c r="Y331" s="33">
        <f t="shared" si="8"/>
        <v>43124</v>
      </c>
    </row>
    <row r="332" spans="24:25" ht="12.75">
      <c r="X332" s="33">
        <f t="shared" si="8"/>
        <v>43125</v>
      </c>
      <c r="Y332" s="33">
        <f t="shared" si="8"/>
        <v>43125</v>
      </c>
    </row>
    <row r="333" spans="24:25" ht="12.75">
      <c r="X333" s="33">
        <f t="shared" si="8"/>
        <v>43126</v>
      </c>
      <c r="Y333" s="33">
        <f t="shared" si="8"/>
        <v>43126</v>
      </c>
    </row>
    <row r="334" spans="24:25" ht="12.75">
      <c r="X334" s="33">
        <f t="shared" si="8"/>
        <v>43127</v>
      </c>
      <c r="Y334" s="33">
        <f t="shared" si="8"/>
        <v>43127</v>
      </c>
    </row>
    <row r="335" spans="24:25" ht="12.75">
      <c r="X335" s="33">
        <f t="shared" si="8"/>
        <v>43128</v>
      </c>
      <c r="Y335" s="33">
        <f t="shared" si="8"/>
        <v>43128</v>
      </c>
    </row>
    <row r="336" spans="24:25" ht="12.75">
      <c r="X336" s="33">
        <f t="shared" si="8"/>
        <v>43129</v>
      </c>
      <c r="Y336" s="33">
        <f t="shared" si="8"/>
        <v>43129</v>
      </c>
    </row>
    <row r="337" spans="24:25" ht="12.75">
      <c r="X337" s="33">
        <f t="shared" si="8"/>
        <v>43130</v>
      </c>
      <c r="Y337" s="33">
        <f t="shared" si="8"/>
        <v>43130</v>
      </c>
    </row>
    <row r="338" spans="24:25" ht="12.75">
      <c r="X338" s="33">
        <f t="shared" si="8"/>
        <v>43131</v>
      </c>
      <c r="Y338" s="33">
        <f t="shared" si="8"/>
        <v>43131</v>
      </c>
    </row>
    <row r="339" spans="24:25" ht="12.75">
      <c r="X339" s="33">
        <f t="shared" si="8"/>
        <v>43132</v>
      </c>
      <c r="Y339" s="33">
        <f t="shared" si="8"/>
        <v>43132</v>
      </c>
    </row>
    <row r="340" spans="24:25" ht="12.75">
      <c r="X340" s="33">
        <f t="shared" si="8"/>
        <v>43133</v>
      </c>
      <c r="Y340" s="33">
        <f t="shared" si="8"/>
        <v>43133</v>
      </c>
    </row>
    <row r="341" spans="24:25" ht="12.75">
      <c r="X341" s="33">
        <f t="shared" si="8"/>
        <v>43134</v>
      </c>
      <c r="Y341" s="33">
        <f t="shared" si="8"/>
        <v>43134</v>
      </c>
    </row>
    <row r="342" spans="24:25" ht="12.75">
      <c r="X342" s="33">
        <f t="shared" si="8"/>
        <v>43135</v>
      </c>
      <c r="Y342" s="33">
        <f t="shared" si="8"/>
        <v>43135</v>
      </c>
    </row>
    <row r="343" spans="24:25" ht="12.75">
      <c r="X343" s="33">
        <f t="shared" si="8"/>
        <v>43136</v>
      </c>
      <c r="Y343" s="33">
        <f t="shared" si="8"/>
        <v>43136</v>
      </c>
    </row>
    <row r="344" spans="24:25" ht="12.75">
      <c r="X344" s="33">
        <f t="shared" si="8"/>
        <v>43137</v>
      </c>
      <c r="Y344" s="33">
        <f t="shared" si="8"/>
        <v>43137</v>
      </c>
    </row>
    <row r="345" spans="24:25" ht="12.75">
      <c r="X345" s="33">
        <f t="shared" si="8"/>
        <v>43138</v>
      </c>
      <c r="Y345" s="33">
        <f t="shared" si="8"/>
        <v>43138</v>
      </c>
    </row>
    <row r="346" spans="24:25" ht="12.75">
      <c r="X346" s="33">
        <f t="shared" si="8"/>
        <v>43139</v>
      </c>
      <c r="Y346" s="33">
        <f t="shared" si="8"/>
        <v>43139</v>
      </c>
    </row>
    <row r="347" spans="24:25" ht="12.75">
      <c r="X347" s="33">
        <f t="shared" si="8"/>
        <v>43140</v>
      </c>
      <c r="Y347" s="33">
        <f t="shared" si="8"/>
        <v>43140</v>
      </c>
    </row>
    <row r="348" spans="24:25" ht="12.75">
      <c r="X348" s="33">
        <f t="shared" si="8"/>
        <v>43141</v>
      </c>
      <c r="Y348" s="33">
        <f t="shared" si="8"/>
        <v>43141</v>
      </c>
    </row>
    <row r="349" spans="24:25" ht="12.75">
      <c r="X349" s="33">
        <f t="shared" si="8"/>
        <v>43142</v>
      </c>
      <c r="Y349" s="33">
        <f t="shared" si="8"/>
        <v>43142</v>
      </c>
    </row>
    <row r="350" spans="24:25" ht="12.75">
      <c r="X350" s="33">
        <f t="shared" si="8"/>
        <v>43143</v>
      </c>
      <c r="Y350" s="33">
        <f t="shared" si="8"/>
        <v>43143</v>
      </c>
    </row>
    <row r="351" spans="24:25" ht="12.75">
      <c r="X351" s="33">
        <f t="shared" si="8"/>
        <v>43144</v>
      </c>
      <c r="Y351" s="33">
        <f t="shared" si="8"/>
        <v>43144</v>
      </c>
    </row>
    <row r="352" spans="24:25" ht="12.75">
      <c r="X352" s="33">
        <f aca="true" t="shared" si="9" ref="X352:Y415">X351+1</f>
        <v>43145</v>
      </c>
      <c r="Y352" s="33">
        <f t="shared" si="9"/>
        <v>43145</v>
      </c>
    </row>
    <row r="353" spans="24:25" ht="12.75">
      <c r="X353" s="33">
        <f t="shared" si="9"/>
        <v>43146</v>
      </c>
      <c r="Y353" s="33">
        <f t="shared" si="9"/>
        <v>43146</v>
      </c>
    </row>
    <row r="354" spans="24:25" ht="12.75">
      <c r="X354" s="33">
        <f t="shared" si="9"/>
        <v>43147</v>
      </c>
      <c r="Y354" s="33">
        <f t="shared" si="9"/>
        <v>43147</v>
      </c>
    </row>
    <row r="355" spans="24:25" ht="12.75">
      <c r="X355" s="33">
        <f t="shared" si="9"/>
        <v>43148</v>
      </c>
      <c r="Y355" s="33">
        <f t="shared" si="9"/>
        <v>43148</v>
      </c>
    </row>
    <row r="356" spans="24:25" ht="12.75">
      <c r="X356" s="33">
        <f t="shared" si="9"/>
        <v>43149</v>
      </c>
      <c r="Y356" s="33">
        <f t="shared" si="9"/>
        <v>43149</v>
      </c>
    </row>
    <row r="357" spans="24:25" ht="12.75">
      <c r="X357" s="33">
        <f t="shared" si="9"/>
        <v>43150</v>
      </c>
      <c r="Y357" s="33">
        <f t="shared" si="9"/>
        <v>43150</v>
      </c>
    </row>
    <row r="358" spans="24:25" ht="12.75">
      <c r="X358" s="33">
        <f t="shared" si="9"/>
        <v>43151</v>
      </c>
      <c r="Y358" s="33">
        <f t="shared" si="9"/>
        <v>43151</v>
      </c>
    </row>
    <row r="359" spans="24:25" ht="12.75">
      <c r="X359" s="33">
        <f t="shared" si="9"/>
        <v>43152</v>
      </c>
      <c r="Y359" s="33">
        <f t="shared" si="9"/>
        <v>43152</v>
      </c>
    </row>
    <row r="360" spans="24:25" ht="12.75">
      <c r="X360" s="33">
        <f t="shared" si="9"/>
        <v>43153</v>
      </c>
      <c r="Y360" s="33">
        <f t="shared" si="9"/>
        <v>43153</v>
      </c>
    </row>
    <row r="361" spans="24:25" ht="12.75">
      <c r="X361" s="33">
        <f t="shared" si="9"/>
        <v>43154</v>
      </c>
      <c r="Y361" s="33">
        <f t="shared" si="9"/>
        <v>43154</v>
      </c>
    </row>
    <row r="362" spans="24:25" ht="12.75">
      <c r="X362" s="33">
        <f t="shared" si="9"/>
        <v>43155</v>
      </c>
      <c r="Y362" s="33">
        <f t="shared" si="9"/>
        <v>43155</v>
      </c>
    </row>
    <row r="363" spans="24:25" ht="12.75">
      <c r="X363" s="33">
        <f t="shared" si="9"/>
        <v>43156</v>
      </c>
      <c r="Y363" s="33">
        <f t="shared" si="9"/>
        <v>43156</v>
      </c>
    </row>
    <row r="364" spans="24:25" ht="12.75">
      <c r="X364" s="33">
        <f t="shared" si="9"/>
        <v>43157</v>
      </c>
      <c r="Y364" s="33">
        <f t="shared" si="9"/>
        <v>43157</v>
      </c>
    </row>
    <row r="365" spans="24:25" ht="12.75">
      <c r="X365" s="33">
        <f t="shared" si="9"/>
        <v>43158</v>
      </c>
      <c r="Y365" s="33">
        <f t="shared" si="9"/>
        <v>43158</v>
      </c>
    </row>
    <row r="366" spans="24:25" ht="12.75">
      <c r="X366" s="33">
        <f t="shared" si="9"/>
        <v>43159</v>
      </c>
      <c r="Y366" s="33">
        <f t="shared" si="9"/>
        <v>43159</v>
      </c>
    </row>
    <row r="367" spans="24:25" ht="12.75">
      <c r="X367" s="33">
        <f t="shared" si="9"/>
        <v>43160</v>
      </c>
      <c r="Y367" s="33">
        <f t="shared" si="9"/>
        <v>43160</v>
      </c>
    </row>
    <row r="368" spans="24:25" ht="12.75">
      <c r="X368" s="33">
        <f t="shared" si="9"/>
        <v>43161</v>
      </c>
      <c r="Y368" s="33">
        <f t="shared" si="9"/>
        <v>43161</v>
      </c>
    </row>
    <row r="369" spans="24:25" ht="12.75">
      <c r="X369" s="33">
        <f t="shared" si="9"/>
        <v>43162</v>
      </c>
      <c r="Y369" s="33">
        <f t="shared" si="9"/>
        <v>43162</v>
      </c>
    </row>
    <row r="370" spans="24:25" ht="12.75">
      <c r="X370" s="33">
        <f t="shared" si="9"/>
        <v>43163</v>
      </c>
      <c r="Y370" s="33">
        <f t="shared" si="9"/>
        <v>43163</v>
      </c>
    </row>
    <row r="371" spans="24:25" ht="12.75">
      <c r="X371" s="33">
        <f t="shared" si="9"/>
        <v>43164</v>
      </c>
      <c r="Y371" s="33">
        <f t="shared" si="9"/>
        <v>43164</v>
      </c>
    </row>
    <row r="372" spans="24:25" ht="12.75">
      <c r="X372" s="33">
        <f t="shared" si="9"/>
        <v>43165</v>
      </c>
      <c r="Y372" s="33">
        <f t="shared" si="9"/>
        <v>43165</v>
      </c>
    </row>
    <row r="373" spans="24:25" ht="12.75">
      <c r="X373" s="33">
        <f t="shared" si="9"/>
        <v>43166</v>
      </c>
      <c r="Y373" s="33">
        <f t="shared" si="9"/>
        <v>43166</v>
      </c>
    </row>
    <row r="374" spans="24:25" ht="12.75">
      <c r="X374" s="33">
        <f t="shared" si="9"/>
        <v>43167</v>
      </c>
      <c r="Y374" s="33">
        <f t="shared" si="9"/>
        <v>43167</v>
      </c>
    </row>
    <row r="375" spans="24:25" ht="12.75">
      <c r="X375" s="33">
        <f t="shared" si="9"/>
        <v>43168</v>
      </c>
      <c r="Y375" s="33">
        <f t="shared" si="9"/>
        <v>43168</v>
      </c>
    </row>
    <row r="376" spans="24:25" ht="12.75">
      <c r="X376" s="33">
        <f t="shared" si="9"/>
        <v>43169</v>
      </c>
      <c r="Y376" s="33">
        <f t="shared" si="9"/>
        <v>43169</v>
      </c>
    </row>
    <row r="377" spans="24:25" ht="12.75">
      <c r="X377" s="33">
        <f t="shared" si="9"/>
        <v>43170</v>
      </c>
      <c r="Y377" s="33">
        <f t="shared" si="9"/>
        <v>43170</v>
      </c>
    </row>
    <row r="378" spans="24:25" ht="12.75">
      <c r="X378" s="33">
        <f t="shared" si="9"/>
        <v>43171</v>
      </c>
      <c r="Y378" s="33">
        <f t="shared" si="9"/>
        <v>43171</v>
      </c>
    </row>
    <row r="379" spans="24:25" ht="12.75">
      <c r="X379" s="33">
        <f t="shared" si="9"/>
        <v>43172</v>
      </c>
      <c r="Y379" s="33">
        <f t="shared" si="9"/>
        <v>43172</v>
      </c>
    </row>
    <row r="380" spans="24:25" ht="12.75">
      <c r="X380" s="33">
        <f t="shared" si="9"/>
        <v>43173</v>
      </c>
      <c r="Y380" s="33">
        <f t="shared" si="9"/>
        <v>43173</v>
      </c>
    </row>
    <row r="381" spans="24:25" ht="12.75">
      <c r="X381" s="33">
        <f t="shared" si="9"/>
        <v>43174</v>
      </c>
      <c r="Y381" s="33">
        <f t="shared" si="9"/>
        <v>43174</v>
      </c>
    </row>
    <row r="382" spans="24:25" ht="12.75">
      <c r="X382" s="33">
        <f t="shared" si="9"/>
        <v>43175</v>
      </c>
      <c r="Y382" s="33">
        <f t="shared" si="9"/>
        <v>43175</v>
      </c>
    </row>
    <row r="383" spans="24:25" ht="12.75">
      <c r="X383" s="33">
        <f t="shared" si="9"/>
        <v>43176</v>
      </c>
      <c r="Y383" s="33">
        <f t="shared" si="9"/>
        <v>43176</v>
      </c>
    </row>
    <row r="384" spans="24:25" ht="12.75">
      <c r="X384" s="33">
        <f t="shared" si="9"/>
        <v>43177</v>
      </c>
      <c r="Y384" s="33">
        <f t="shared" si="9"/>
        <v>43177</v>
      </c>
    </row>
    <row r="385" spans="24:25" ht="12.75">
      <c r="X385" s="33">
        <f t="shared" si="9"/>
        <v>43178</v>
      </c>
      <c r="Y385" s="33">
        <f t="shared" si="9"/>
        <v>43178</v>
      </c>
    </row>
    <row r="386" spans="24:25" ht="12.75">
      <c r="X386" s="33">
        <f t="shared" si="9"/>
        <v>43179</v>
      </c>
      <c r="Y386" s="33">
        <f t="shared" si="9"/>
        <v>43179</v>
      </c>
    </row>
    <row r="387" spans="24:25" ht="12.75">
      <c r="X387" s="33">
        <f t="shared" si="9"/>
        <v>43180</v>
      </c>
      <c r="Y387" s="33">
        <f t="shared" si="9"/>
        <v>43180</v>
      </c>
    </row>
    <row r="388" spans="24:25" ht="12.75">
      <c r="X388" s="33">
        <f t="shared" si="9"/>
        <v>43181</v>
      </c>
      <c r="Y388" s="33">
        <f t="shared" si="9"/>
        <v>43181</v>
      </c>
    </row>
    <row r="389" spans="24:25" ht="12.75">
      <c r="X389" s="33">
        <f t="shared" si="9"/>
        <v>43182</v>
      </c>
      <c r="Y389" s="33">
        <f t="shared" si="9"/>
        <v>43182</v>
      </c>
    </row>
    <row r="390" spans="24:25" ht="12.75">
      <c r="X390" s="33">
        <f t="shared" si="9"/>
        <v>43183</v>
      </c>
      <c r="Y390" s="33">
        <f t="shared" si="9"/>
        <v>43183</v>
      </c>
    </row>
    <row r="391" spans="24:25" ht="12.75">
      <c r="X391" s="33">
        <f t="shared" si="9"/>
        <v>43184</v>
      </c>
      <c r="Y391" s="33">
        <f t="shared" si="9"/>
        <v>43184</v>
      </c>
    </row>
    <row r="392" spans="24:25" ht="12.75">
      <c r="X392" s="33">
        <f t="shared" si="9"/>
        <v>43185</v>
      </c>
      <c r="Y392" s="33">
        <f t="shared" si="9"/>
        <v>43185</v>
      </c>
    </row>
    <row r="393" spans="24:25" ht="12.75">
      <c r="X393" s="33">
        <f t="shared" si="9"/>
        <v>43186</v>
      </c>
      <c r="Y393" s="33">
        <f t="shared" si="9"/>
        <v>43186</v>
      </c>
    </row>
    <row r="394" spans="24:25" ht="12.75">
      <c r="X394" s="33">
        <f t="shared" si="9"/>
        <v>43187</v>
      </c>
      <c r="Y394" s="33">
        <f t="shared" si="9"/>
        <v>43187</v>
      </c>
    </row>
    <row r="395" spans="24:25" ht="12.75">
      <c r="X395" s="33">
        <f t="shared" si="9"/>
        <v>43188</v>
      </c>
      <c r="Y395" s="33">
        <f t="shared" si="9"/>
        <v>43188</v>
      </c>
    </row>
    <row r="396" spans="24:25" ht="12.75">
      <c r="X396" s="33">
        <f t="shared" si="9"/>
        <v>43189</v>
      </c>
      <c r="Y396" s="33">
        <f t="shared" si="9"/>
        <v>43189</v>
      </c>
    </row>
    <row r="397" spans="24:25" ht="12.75">
      <c r="X397" s="33">
        <f t="shared" si="9"/>
        <v>43190</v>
      </c>
      <c r="Y397" s="33">
        <f t="shared" si="9"/>
        <v>43190</v>
      </c>
    </row>
    <row r="398" spans="24:25" ht="12.75">
      <c r="X398" s="33">
        <f t="shared" si="9"/>
        <v>43191</v>
      </c>
      <c r="Y398" s="33">
        <f t="shared" si="9"/>
        <v>43191</v>
      </c>
    </row>
    <row r="399" spans="24:25" ht="12.75">
      <c r="X399" s="33">
        <f t="shared" si="9"/>
        <v>43192</v>
      </c>
      <c r="Y399" s="33">
        <f t="shared" si="9"/>
        <v>43192</v>
      </c>
    </row>
    <row r="400" spans="24:25" ht="12.75">
      <c r="X400" s="33">
        <f t="shared" si="9"/>
        <v>43193</v>
      </c>
      <c r="Y400" s="33">
        <f t="shared" si="9"/>
        <v>43193</v>
      </c>
    </row>
    <row r="401" spans="24:25" ht="12.75">
      <c r="X401" s="33">
        <f t="shared" si="9"/>
        <v>43194</v>
      </c>
      <c r="Y401" s="33">
        <f t="shared" si="9"/>
        <v>43194</v>
      </c>
    </row>
    <row r="402" spans="24:25" ht="12.75">
      <c r="X402" s="33">
        <f t="shared" si="9"/>
        <v>43195</v>
      </c>
      <c r="Y402" s="33">
        <f t="shared" si="9"/>
        <v>43195</v>
      </c>
    </row>
    <row r="403" spans="24:25" ht="12.75">
      <c r="X403" s="33">
        <f t="shared" si="9"/>
        <v>43196</v>
      </c>
      <c r="Y403" s="33">
        <f t="shared" si="9"/>
        <v>43196</v>
      </c>
    </row>
    <row r="404" spans="24:25" ht="12.75">
      <c r="X404" s="33">
        <f t="shared" si="9"/>
        <v>43197</v>
      </c>
      <c r="Y404" s="33">
        <f t="shared" si="9"/>
        <v>43197</v>
      </c>
    </row>
    <row r="405" spans="24:25" ht="12.75">
      <c r="X405" s="33">
        <f t="shared" si="9"/>
        <v>43198</v>
      </c>
      <c r="Y405" s="33">
        <f t="shared" si="9"/>
        <v>43198</v>
      </c>
    </row>
    <row r="406" spans="24:25" ht="12.75">
      <c r="X406" s="33">
        <f t="shared" si="9"/>
        <v>43199</v>
      </c>
      <c r="Y406" s="33">
        <f t="shared" si="9"/>
        <v>43199</v>
      </c>
    </row>
    <row r="407" spans="24:25" ht="12.75">
      <c r="X407" s="33">
        <f t="shared" si="9"/>
        <v>43200</v>
      </c>
      <c r="Y407" s="33">
        <f t="shared" si="9"/>
        <v>43200</v>
      </c>
    </row>
    <row r="408" spans="24:25" ht="12.75">
      <c r="X408" s="33">
        <f t="shared" si="9"/>
        <v>43201</v>
      </c>
      <c r="Y408" s="33">
        <f t="shared" si="9"/>
        <v>43201</v>
      </c>
    </row>
    <row r="409" spans="24:25" ht="12.75">
      <c r="X409" s="33">
        <f t="shared" si="9"/>
        <v>43202</v>
      </c>
      <c r="Y409" s="33">
        <f t="shared" si="9"/>
        <v>43202</v>
      </c>
    </row>
    <row r="410" spans="24:25" ht="12.75">
      <c r="X410" s="33">
        <f t="shared" si="9"/>
        <v>43203</v>
      </c>
      <c r="Y410" s="33">
        <f t="shared" si="9"/>
        <v>43203</v>
      </c>
    </row>
    <row r="411" spans="24:25" ht="12.75">
      <c r="X411" s="33">
        <f t="shared" si="9"/>
        <v>43204</v>
      </c>
      <c r="Y411" s="33">
        <f t="shared" si="9"/>
        <v>43204</v>
      </c>
    </row>
    <row r="412" spans="24:25" ht="12.75">
      <c r="X412" s="33">
        <f t="shared" si="9"/>
        <v>43205</v>
      </c>
      <c r="Y412" s="33">
        <f t="shared" si="9"/>
        <v>43205</v>
      </c>
    </row>
    <row r="413" spans="24:25" ht="12.75">
      <c r="X413" s="33">
        <f t="shared" si="9"/>
        <v>43206</v>
      </c>
      <c r="Y413" s="33">
        <f t="shared" si="9"/>
        <v>43206</v>
      </c>
    </row>
    <row r="414" spans="24:25" ht="12.75">
      <c r="X414" s="33">
        <f t="shared" si="9"/>
        <v>43207</v>
      </c>
      <c r="Y414" s="33">
        <f t="shared" si="9"/>
        <v>43207</v>
      </c>
    </row>
    <row r="415" spans="24:25" ht="12.75">
      <c r="X415" s="33">
        <f t="shared" si="9"/>
        <v>43208</v>
      </c>
      <c r="Y415" s="33">
        <f t="shared" si="9"/>
        <v>43208</v>
      </c>
    </row>
    <row r="416" spans="24:25" ht="12.75">
      <c r="X416" s="33">
        <f aca="true" t="shared" si="10" ref="X416:Y479">X415+1</f>
        <v>43209</v>
      </c>
      <c r="Y416" s="33">
        <f t="shared" si="10"/>
        <v>43209</v>
      </c>
    </row>
    <row r="417" spans="24:25" ht="12.75">
      <c r="X417" s="33">
        <f t="shared" si="10"/>
        <v>43210</v>
      </c>
      <c r="Y417" s="33">
        <f t="shared" si="10"/>
        <v>43210</v>
      </c>
    </row>
    <row r="418" spans="24:25" ht="12.75">
      <c r="X418" s="33">
        <f t="shared" si="10"/>
        <v>43211</v>
      </c>
      <c r="Y418" s="33">
        <f t="shared" si="10"/>
        <v>43211</v>
      </c>
    </row>
    <row r="419" spans="24:25" ht="12.75">
      <c r="X419" s="33">
        <f t="shared" si="10"/>
        <v>43212</v>
      </c>
      <c r="Y419" s="33">
        <f t="shared" si="10"/>
        <v>43212</v>
      </c>
    </row>
    <row r="420" spans="24:25" ht="12.75">
      <c r="X420" s="33">
        <f t="shared" si="10"/>
        <v>43213</v>
      </c>
      <c r="Y420" s="33">
        <f t="shared" si="10"/>
        <v>43213</v>
      </c>
    </row>
    <row r="421" spans="24:25" ht="12.75">
      <c r="X421" s="33">
        <f t="shared" si="10"/>
        <v>43214</v>
      </c>
      <c r="Y421" s="33">
        <f t="shared" si="10"/>
        <v>43214</v>
      </c>
    </row>
    <row r="422" spans="24:25" ht="12.75">
      <c r="X422" s="33">
        <f t="shared" si="10"/>
        <v>43215</v>
      </c>
      <c r="Y422" s="33">
        <f t="shared" si="10"/>
        <v>43215</v>
      </c>
    </row>
    <row r="423" spans="24:25" ht="12.75">
      <c r="X423" s="33">
        <f t="shared" si="10"/>
        <v>43216</v>
      </c>
      <c r="Y423" s="33">
        <f t="shared" si="10"/>
        <v>43216</v>
      </c>
    </row>
    <row r="424" spans="24:25" ht="12.75">
      <c r="X424" s="33">
        <f t="shared" si="10"/>
        <v>43217</v>
      </c>
      <c r="Y424" s="33">
        <f t="shared" si="10"/>
        <v>43217</v>
      </c>
    </row>
    <row r="425" spans="24:25" ht="12.75">
      <c r="X425" s="33">
        <f t="shared" si="10"/>
        <v>43218</v>
      </c>
      <c r="Y425" s="33">
        <f t="shared" si="10"/>
        <v>43218</v>
      </c>
    </row>
    <row r="426" spans="24:25" ht="12.75">
      <c r="X426" s="33">
        <f t="shared" si="10"/>
        <v>43219</v>
      </c>
      <c r="Y426" s="33">
        <f t="shared" si="10"/>
        <v>43219</v>
      </c>
    </row>
    <row r="427" spans="24:25" ht="12.75">
      <c r="X427" s="33">
        <f t="shared" si="10"/>
        <v>43220</v>
      </c>
      <c r="Y427" s="33">
        <f t="shared" si="10"/>
        <v>43220</v>
      </c>
    </row>
    <row r="428" spans="24:25" ht="12.75">
      <c r="X428" s="33">
        <f t="shared" si="10"/>
        <v>43221</v>
      </c>
      <c r="Y428" s="33">
        <f t="shared" si="10"/>
        <v>43221</v>
      </c>
    </row>
    <row r="429" spans="24:25" ht="12.75">
      <c r="X429" s="33">
        <f t="shared" si="10"/>
        <v>43222</v>
      </c>
      <c r="Y429" s="33">
        <f t="shared" si="10"/>
        <v>43222</v>
      </c>
    </row>
    <row r="430" spans="24:25" ht="12.75">
      <c r="X430" s="33">
        <f t="shared" si="10"/>
        <v>43223</v>
      </c>
      <c r="Y430" s="33">
        <f t="shared" si="10"/>
        <v>43223</v>
      </c>
    </row>
    <row r="431" spans="24:25" ht="12.75">
      <c r="X431" s="33">
        <f t="shared" si="10"/>
        <v>43224</v>
      </c>
      <c r="Y431" s="33">
        <f t="shared" si="10"/>
        <v>43224</v>
      </c>
    </row>
    <row r="432" spans="24:25" ht="12.75">
      <c r="X432" s="33">
        <f t="shared" si="10"/>
        <v>43225</v>
      </c>
      <c r="Y432" s="33">
        <f t="shared" si="10"/>
        <v>43225</v>
      </c>
    </row>
    <row r="433" spans="24:25" ht="12.75">
      <c r="X433" s="33">
        <f t="shared" si="10"/>
        <v>43226</v>
      </c>
      <c r="Y433" s="33">
        <f t="shared" si="10"/>
        <v>43226</v>
      </c>
    </row>
    <row r="434" spans="24:25" ht="12.75">
      <c r="X434" s="33">
        <f t="shared" si="10"/>
        <v>43227</v>
      </c>
      <c r="Y434" s="33">
        <f t="shared" si="10"/>
        <v>43227</v>
      </c>
    </row>
    <row r="435" spans="24:25" ht="12.75">
      <c r="X435" s="33">
        <f t="shared" si="10"/>
        <v>43228</v>
      </c>
      <c r="Y435" s="33">
        <f t="shared" si="10"/>
        <v>43228</v>
      </c>
    </row>
    <row r="436" spans="24:25" ht="12.75">
      <c r="X436" s="33">
        <f t="shared" si="10"/>
        <v>43229</v>
      </c>
      <c r="Y436" s="33">
        <f t="shared" si="10"/>
        <v>43229</v>
      </c>
    </row>
    <row r="437" spans="24:25" ht="12.75">
      <c r="X437" s="33">
        <f t="shared" si="10"/>
        <v>43230</v>
      </c>
      <c r="Y437" s="33">
        <f t="shared" si="10"/>
        <v>43230</v>
      </c>
    </row>
    <row r="438" spans="24:25" ht="12.75">
      <c r="X438" s="33">
        <f t="shared" si="10"/>
        <v>43231</v>
      </c>
      <c r="Y438" s="33">
        <f t="shared" si="10"/>
        <v>43231</v>
      </c>
    </row>
    <row r="439" spans="24:25" ht="12.75">
      <c r="X439" s="33">
        <f t="shared" si="10"/>
        <v>43232</v>
      </c>
      <c r="Y439" s="33">
        <f t="shared" si="10"/>
        <v>43232</v>
      </c>
    </row>
    <row r="440" spans="24:25" ht="12.75">
      <c r="X440" s="33">
        <f t="shared" si="10"/>
        <v>43233</v>
      </c>
      <c r="Y440" s="33">
        <f t="shared" si="10"/>
        <v>43233</v>
      </c>
    </row>
    <row r="441" spans="24:25" ht="12.75">
      <c r="X441" s="33">
        <f t="shared" si="10"/>
        <v>43234</v>
      </c>
      <c r="Y441" s="33">
        <f t="shared" si="10"/>
        <v>43234</v>
      </c>
    </row>
    <row r="442" spans="24:25" ht="12.75">
      <c r="X442" s="33">
        <f t="shared" si="10"/>
        <v>43235</v>
      </c>
      <c r="Y442" s="33">
        <f t="shared" si="10"/>
        <v>43235</v>
      </c>
    </row>
    <row r="443" spans="24:25" ht="12.75">
      <c r="X443" s="33">
        <f t="shared" si="10"/>
        <v>43236</v>
      </c>
      <c r="Y443" s="33">
        <f t="shared" si="10"/>
        <v>43236</v>
      </c>
    </row>
    <row r="444" spans="24:25" ht="12.75">
      <c r="X444" s="33">
        <f t="shared" si="10"/>
        <v>43237</v>
      </c>
      <c r="Y444" s="33">
        <f t="shared" si="10"/>
        <v>43237</v>
      </c>
    </row>
    <row r="445" spans="24:25" ht="12.75">
      <c r="X445" s="33">
        <f t="shared" si="10"/>
        <v>43238</v>
      </c>
      <c r="Y445" s="33">
        <f t="shared" si="10"/>
        <v>43238</v>
      </c>
    </row>
    <row r="446" spans="24:25" ht="12.75">
      <c r="X446" s="33">
        <f t="shared" si="10"/>
        <v>43239</v>
      </c>
      <c r="Y446" s="33">
        <f t="shared" si="10"/>
        <v>43239</v>
      </c>
    </row>
    <row r="447" spans="24:25" ht="12.75">
      <c r="X447" s="33">
        <f t="shared" si="10"/>
        <v>43240</v>
      </c>
      <c r="Y447" s="33">
        <f t="shared" si="10"/>
        <v>43240</v>
      </c>
    </row>
    <row r="448" spans="24:25" ht="12.75">
      <c r="X448" s="33">
        <f t="shared" si="10"/>
        <v>43241</v>
      </c>
      <c r="Y448" s="33">
        <f t="shared" si="10"/>
        <v>43241</v>
      </c>
    </row>
    <row r="449" spans="24:25" ht="12.75">
      <c r="X449" s="33">
        <f t="shared" si="10"/>
        <v>43242</v>
      </c>
      <c r="Y449" s="33">
        <f t="shared" si="10"/>
        <v>43242</v>
      </c>
    </row>
    <row r="450" spans="24:25" ht="12.75">
      <c r="X450" s="33">
        <f t="shared" si="10"/>
        <v>43243</v>
      </c>
      <c r="Y450" s="33">
        <f t="shared" si="10"/>
        <v>43243</v>
      </c>
    </row>
    <row r="451" spans="24:25" ht="12.75">
      <c r="X451" s="33">
        <f t="shared" si="10"/>
        <v>43244</v>
      </c>
      <c r="Y451" s="33">
        <f t="shared" si="10"/>
        <v>43244</v>
      </c>
    </row>
    <row r="452" spans="24:25" ht="12.75">
      <c r="X452" s="33">
        <f t="shared" si="10"/>
        <v>43245</v>
      </c>
      <c r="Y452" s="33">
        <f t="shared" si="10"/>
        <v>43245</v>
      </c>
    </row>
    <row r="453" spans="24:25" ht="12.75">
      <c r="X453" s="33">
        <f t="shared" si="10"/>
        <v>43246</v>
      </c>
      <c r="Y453" s="33">
        <f t="shared" si="10"/>
        <v>43246</v>
      </c>
    </row>
    <row r="454" spans="24:25" ht="12.75">
      <c r="X454" s="33">
        <f t="shared" si="10"/>
        <v>43247</v>
      </c>
      <c r="Y454" s="33">
        <f t="shared" si="10"/>
        <v>43247</v>
      </c>
    </row>
    <row r="455" spans="24:25" ht="12.75">
      <c r="X455" s="33">
        <f t="shared" si="10"/>
        <v>43248</v>
      </c>
      <c r="Y455" s="33">
        <f t="shared" si="10"/>
        <v>43248</v>
      </c>
    </row>
    <row r="456" spans="24:25" ht="12.75">
      <c r="X456" s="33">
        <f t="shared" si="10"/>
        <v>43249</v>
      </c>
      <c r="Y456" s="33">
        <f t="shared" si="10"/>
        <v>43249</v>
      </c>
    </row>
    <row r="457" spans="24:25" ht="12.75">
      <c r="X457" s="33">
        <f t="shared" si="10"/>
        <v>43250</v>
      </c>
      <c r="Y457" s="33">
        <f t="shared" si="10"/>
        <v>43250</v>
      </c>
    </row>
    <row r="458" spans="24:25" ht="12.75">
      <c r="X458" s="33">
        <f t="shared" si="10"/>
        <v>43251</v>
      </c>
      <c r="Y458" s="33">
        <f t="shared" si="10"/>
        <v>43251</v>
      </c>
    </row>
    <row r="459" spans="24:25" ht="12.75">
      <c r="X459" s="33">
        <f t="shared" si="10"/>
        <v>43252</v>
      </c>
      <c r="Y459" s="33">
        <f t="shared" si="10"/>
        <v>43252</v>
      </c>
    </row>
    <row r="460" spans="24:25" ht="12.75">
      <c r="X460" s="33">
        <f t="shared" si="10"/>
        <v>43253</v>
      </c>
      <c r="Y460" s="33">
        <f t="shared" si="10"/>
        <v>43253</v>
      </c>
    </row>
    <row r="461" spans="24:25" ht="12.75">
      <c r="X461" s="33">
        <f t="shared" si="10"/>
        <v>43254</v>
      </c>
      <c r="Y461" s="33">
        <f t="shared" si="10"/>
        <v>43254</v>
      </c>
    </row>
    <row r="462" spans="24:25" ht="12.75">
      <c r="X462" s="33">
        <f t="shared" si="10"/>
        <v>43255</v>
      </c>
      <c r="Y462" s="33">
        <f t="shared" si="10"/>
        <v>43255</v>
      </c>
    </row>
    <row r="463" spans="24:25" ht="12.75">
      <c r="X463" s="33">
        <f t="shared" si="10"/>
        <v>43256</v>
      </c>
      <c r="Y463" s="33">
        <f t="shared" si="10"/>
        <v>43256</v>
      </c>
    </row>
    <row r="464" spans="24:25" ht="12.75">
      <c r="X464" s="33">
        <f t="shared" si="10"/>
        <v>43257</v>
      </c>
      <c r="Y464" s="33">
        <f t="shared" si="10"/>
        <v>43257</v>
      </c>
    </row>
    <row r="465" spans="24:25" ht="12.75">
      <c r="X465" s="33">
        <f t="shared" si="10"/>
        <v>43258</v>
      </c>
      <c r="Y465" s="33">
        <f t="shared" si="10"/>
        <v>43258</v>
      </c>
    </row>
    <row r="466" spans="24:25" ht="12.75">
      <c r="X466" s="33">
        <f t="shared" si="10"/>
        <v>43259</v>
      </c>
      <c r="Y466" s="33">
        <f t="shared" si="10"/>
        <v>43259</v>
      </c>
    </row>
    <row r="467" spans="24:25" ht="12.75">
      <c r="X467" s="33">
        <f t="shared" si="10"/>
        <v>43260</v>
      </c>
      <c r="Y467" s="33">
        <f t="shared" si="10"/>
        <v>43260</v>
      </c>
    </row>
    <row r="468" spans="24:25" ht="12.75">
      <c r="X468" s="33">
        <f t="shared" si="10"/>
        <v>43261</v>
      </c>
      <c r="Y468" s="33">
        <f t="shared" si="10"/>
        <v>43261</v>
      </c>
    </row>
    <row r="469" spans="24:25" ht="12.75">
      <c r="X469" s="33">
        <f t="shared" si="10"/>
        <v>43262</v>
      </c>
      <c r="Y469" s="33">
        <f t="shared" si="10"/>
        <v>43262</v>
      </c>
    </row>
    <row r="470" spans="24:25" ht="12.75">
      <c r="X470" s="33">
        <f t="shared" si="10"/>
        <v>43263</v>
      </c>
      <c r="Y470" s="33">
        <f t="shared" si="10"/>
        <v>43263</v>
      </c>
    </row>
    <row r="471" spans="24:25" ht="12.75">
      <c r="X471" s="33">
        <f t="shared" si="10"/>
        <v>43264</v>
      </c>
      <c r="Y471" s="33">
        <f t="shared" si="10"/>
        <v>43264</v>
      </c>
    </row>
    <row r="472" spans="24:25" ht="12.75">
      <c r="X472" s="33">
        <f t="shared" si="10"/>
        <v>43265</v>
      </c>
      <c r="Y472" s="33">
        <f t="shared" si="10"/>
        <v>43265</v>
      </c>
    </row>
    <row r="473" spans="24:25" ht="12.75">
      <c r="X473" s="33">
        <f t="shared" si="10"/>
        <v>43266</v>
      </c>
      <c r="Y473" s="33">
        <f t="shared" si="10"/>
        <v>43266</v>
      </c>
    </row>
    <row r="474" spans="24:25" ht="12.75">
      <c r="X474" s="33">
        <f t="shared" si="10"/>
        <v>43267</v>
      </c>
      <c r="Y474" s="33">
        <f t="shared" si="10"/>
        <v>43267</v>
      </c>
    </row>
    <row r="475" spans="24:25" ht="12.75">
      <c r="X475" s="33">
        <f t="shared" si="10"/>
        <v>43268</v>
      </c>
      <c r="Y475" s="33">
        <f t="shared" si="10"/>
        <v>43268</v>
      </c>
    </row>
    <row r="476" spans="24:25" ht="12.75">
      <c r="X476" s="33">
        <f t="shared" si="10"/>
        <v>43269</v>
      </c>
      <c r="Y476" s="33">
        <f t="shared" si="10"/>
        <v>43269</v>
      </c>
    </row>
    <row r="477" spans="24:25" ht="12.75">
      <c r="X477" s="33">
        <f t="shared" si="10"/>
        <v>43270</v>
      </c>
      <c r="Y477" s="33">
        <f t="shared" si="10"/>
        <v>43270</v>
      </c>
    </row>
    <row r="478" spans="24:25" ht="12.75">
      <c r="X478" s="33">
        <f t="shared" si="10"/>
        <v>43271</v>
      </c>
      <c r="Y478" s="33">
        <f t="shared" si="10"/>
        <v>43271</v>
      </c>
    </row>
    <row r="479" spans="24:25" ht="12.75">
      <c r="X479" s="33">
        <f t="shared" si="10"/>
        <v>43272</v>
      </c>
      <c r="Y479" s="33">
        <f t="shared" si="10"/>
        <v>43272</v>
      </c>
    </row>
    <row r="480" spans="24:25" ht="12.75">
      <c r="X480" s="33">
        <f aca="true" t="shared" si="11" ref="X480:Y543">X479+1</f>
        <v>43273</v>
      </c>
      <c r="Y480" s="33">
        <f t="shared" si="11"/>
        <v>43273</v>
      </c>
    </row>
    <row r="481" spans="24:25" ht="12.75">
      <c r="X481" s="33">
        <f t="shared" si="11"/>
        <v>43274</v>
      </c>
      <c r="Y481" s="33">
        <f t="shared" si="11"/>
        <v>43274</v>
      </c>
    </row>
    <row r="482" spans="24:25" ht="12.75">
      <c r="X482" s="33">
        <f t="shared" si="11"/>
        <v>43275</v>
      </c>
      <c r="Y482" s="33">
        <f t="shared" si="11"/>
        <v>43275</v>
      </c>
    </row>
    <row r="483" spans="24:25" ht="12.75">
      <c r="X483" s="33">
        <f t="shared" si="11"/>
        <v>43276</v>
      </c>
      <c r="Y483" s="33">
        <f t="shared" si="11"/>
        <v>43276</v>
      </c>
    </row>
    <row r="484" spans="24:25" ht="12.75">
      <c r="X484" s="33">
        <f t="shared" si="11"/>
        <v>43277</v>
      </c>
      <c r="Y484" s="33">
        <f t="shared" si="11"/>
        <v>43277</v>
      </c>
    </row>
    <row r="485" spans="24:25" ht="12.75">
      <c r="X485" s="33">
        <f t="shared" si="11"/>
        <v>43278</v>
      </c>
      <c r="Y485" s="33">
        <f t="shared" si="11"/>
        <v>43278</v>
      </c>
    </row>
    <row r="486" spans="24:25" ht="12.75">
      <c r="X486" s="33">
        <f t="shared" si="11"/>
        <v>43279</v>
      </c>
      <c r="Y486" s="33">
        <f t="shared" si="11"/>
        <v>43279</v>
      </c>
    </row>
    <row r="487" spans="24:25" ht="12.75">
      <c r="X487" s="33">
        <f t="shared" si="11"/>
        <v>43280</v>
      </c>
      <c r="Y487" s="33">
        <f t="shared" si="11"/>
        <v>43280</v>
      </c>
    </row>
    <row r="488" spans="24:25" ht="12.75">
      <c r="X488" s="33">
        <f t="shared" si="11"/>
        <v>43281</v>
      </c>
      <c r="Y488" s="33">
        <f t="shared" si="11"/>
        <v>43281</v>
      </c>
    </row>
    <row r="489" spans="24:25" ht="12.75">
      <c r="X489" s="33">
        <f t="shared" si="11"/>
        <v>43282</v>
      </c>
      <c r="Y489" s="33">
        <f t="shared" si="11"/>
        <v>43282</v>
      </c>
    </row>
    <row r="490" spans="24:25" ht="12.75">
      <c r="X490" s="33">
        <f t="shared" si="11"/>
        <v>43283</v>
      </c>
      <c r="Y490" s="33">
        <f t="shared" si="11"/>
        <v>43283</v>
      </c>
    </row>
    <row r="491" spans="24:25" ht="12.75">
      <c r="X491" s="33">
        <f t="shared" si="11"/>
        <v>43284</v>
      </c>
      <c r="Y491" s="33">
        <f t="shared" si="11"/>
        <v>43284</v>
      </c>
    </row>
    <row r="492" spans="24:25" ht="12.75">
      <c r="X492" s="33">
        <f t="shared" si="11"/>
        <v>43285</v>
      </c>
      <c r="Y492" s="33">
        <f t="shared" si="11"/>
        <v>43285</v>
      </c>
    </row>
    <row r="493" spans="24:25" ht="12.75">
      <c r="X493" s="33">
        <f t="shared" si="11"/>
        <v>43286</v>
      </c>
      <c r="Y493" s="33">
        <f t="shared" si="11"/>
        <v>43286</v>
      </c>
    </row>
    <row r="494" spans="24:25" ht="12.75">
      <c r="X494" s="33">
        <f t="shared" si="11"/>
        <v>43287</v>
      </c>
      <c r="Y494" s="33">
        <f t="shared" si="11"/>
        <v>43287</v>
      </c>
    </row>
    <row r="495" spans="24:25" ht="12.75">
      <c r="X495" s="33">
        <f t="shared" si="11"/>
        <v>43288</v>
      </c>
      <c r="Y495" s="33">
        <f t="shared" si="11"/>
        <v>43288</v>
      </c>
    </row>
    <row r="496" spans="24:25" ht="12.75">
      <c r="X496" s="33">
        <f t="shared" si="11"/>
        <v>43289</v>
      </c>
      <c r="Y496" s="33">
        <f t="shared" si="11"/>
        <v>43289</v>
      </c>
    </row>
    <row r="497" spans="24:25" ht="12.75">
      <c r="X497" s="33">
        <f t="shared" si="11"/>
        <v>43290</v>
      </c>
      <c r="Y497" s="33">
        <f t="shared" si="11"/>
        <v>43290</v>
      </c>
    </row>
    <row r="498" spans="24:25" ht="12.75">
      <c r="X498" s="33">
        <f t="shared" si="11"/>
        <v>43291</v>
      </c>
      <c r="Y498" s="33">
        <f t="shared" si="11"/>
        <v>43291</v>
      </c>
    </row>
    <row r="499" spans="24:25" ht="12.75">
      <c r="X499" s="33">
        <f t="shared" si="11"/>
        <v>43292</v>
      </c>
      <c r="Y499" s="33">
        <f t="shared" si="11"/>
        <v>43292</v>
      </c>
    </row>
    <row r="500" spans="24:25" ht="12.75">
      <c r="X500" s="33">
        <f t="shared" si="11"/>
        <v>43293</v>
      </c>
      <c r="Y500" s="33">
        <f t="shared" si="11"/>
        <v>43293</v>
      </c>
    </row>
    <row r="501" spans="24:25" ht="12.75">
      <c r="X501" s="33">
        <f t="shared" si="11"/>
        <v>43294</v>
      </c>
      <c r="Y501" s="33">
        <f t="shared" si="11"/>
        <v>43294</v>
      </c>
    </row>
    <row r="502" spans="24:25" ht="12.75">
      <c r="X502" s="33">
        <f t="shared" si="11"/>
        <v>43295</v>
      </c>
      <c r="Y502" s="33">
        <f t="shared" si="11"/>
        <v>43295</v>
      </c>
    </row>
    <row r="503" spans="24:25" ht="12.75">
      <c r="X503" s="33">
        <f t="shared" si="11"/>
        <v>43296</v>
      </c>
      <c r="Y503" s="33">
        <f t="shared" si="11"/>
        <v>43296</v>
      </c>
    </row>
    <row r="504" spans="24:25" ht="12.75">
      <c r="X504" s="33">
        <f t="shared" si="11"/>
        <v>43297</v>
      </c>
      <c r="Y504" s="33">
        <f t="shared" si="11"/>
        <v>43297</v>
      </c>
    </row>
    <row r="505" spans="24:25" ht="12.75">
      <c r="X505" s="33">
        <f t="shared" si="11"/>
        <v>43298</v>
      </c>
      <c r="Y505" s="33">
        <f t="shared" si="11"/>
        <v>43298</v>
      </c>
    </row>
    <row r="506" spans="24:25" ht="12.75">
      <c r="X506" s="33">
        <f t="shared" si="11"/>
        <v>43299</v>
      </c>
      <c r="Y506" s="33">
        <f t="shared" si="11"/>
        <v>43299</v>
      </c>
    </row>
    <row r="507" spans="24:25" ht="12.75">
      <c r="X507" s="33">
        <f t="shared" si="11"/>
        <v>43300</v>
      </c>
      <c r="Y507" s="33">
        <f t="shared" si="11"/>
        <v>43300</v>
      </c>
    </row>
    <row r="508" spans="24:25" ht="12.75">
      <c r="X508" s="33">
        <f t="shared" si="11"/>
        <v>43301</v>
      </c>
      <c r="Y508" s="33">
        <f t="shared" si="11"/>
        <v>43301</v>
      </c>
    </row>
    <row r="509" spans="24:25" ht="12.75">
      <c r="X509" s="33">
        <f t="shared" si="11"/>
        <v>43302</v>
      </c>
      <c r="Y509" s="33">
        <f t="shared" si="11"/>
        <v>43302</v>
      </c>
    </row>
    <row r="510" spans="24:25" ht="12.75">
      <c r="X510" s="33">
        <f t="shared" si="11"/>
        <v>43303</v>
      </c>
      <c r="Y510" s="33">
        <f t="shared" si="11"/>
        <v>43303</v>
      </c>
    </row>
    <row r="511" spans="24:25" ht="12.75">
      <c r="X511" s="33">
        <f t="shared" si="11"/>
        <v>43304</v>
      </c>
      <c r="Y511" s="33">
        <f t="shared" si="11"/>
        <v>43304</v>
      </c>
    </row>
    <row r="512" spans="24:25" ht="12.75">
      <c r="X512" s="33">
        <f t="shared" si="11"/>
        <v>43305</v>
      </c>
      <c r="Y512" s="33">
        <f t="shared" si="11"/>
        <v>43305</v>
      </c>
    </row>
    <row r="513" spans="24:25" ht="12.75">
      <c r="X513" s="33">
        <f t="shared" si="11"/>
        <v>43306</v>
      </c>
      <c r="Y513" s="33">
        <f t="shared" si="11"/>
        <v>43306</v>
      </c>
    </row>
    <row r="514" spans="24:25" ht="12.75">
      <c r="X514" s="33">
        <f t="shared" si="11"/>
        <v>43307</v>
      </c>
      <c r="Y514" s="33">
        <f t="shared" si="11"/>
        <v>43307</v>
      </c>
    </row>
    <row r="515" spans="24:25" ht="12.75">
      <c r="X515" s="33">
        <f t="shared" si="11"/>
        <v>43308</v>
      </c>
      <c r="Y515" s="33">
        <f t="shared" si="11"/>
        <v>43308</v>
      </c>
    </row>
    <row r="516" spans="24:25" ht="12.75">
      <c r="X516" s="33">
        <f t="shared" si="11"/>
        <v>43309</v>
      </c>
      <c r="Y516" s="33">
        <f t="shared" si="11"/>
        <v>43309</v>
      </c>
    </row>
    <row r="517" spans="24:25" ht="12.75">
      <c r="X517" s="33">
        <f t="shared" si="11"/>
        <v>43310</v>
      </c>
      <c r="Y517" s="33">
        <f t="shared" si="11"/>
        <v>43310</v>
      </c>
    </row>
    <row r="518" spans="24:25" ht="12.75">
      <c r="X518" s="33">
        <f t="shared" si="11"/>
        <v>43311</v>
      </c>
      <c r="Y518" s="33">
        <f t="shared" si="11"/>
        <v>43311</v>
      </c>
    </row>
    <row r="519" spans="24:25" ht="12.75">
      <c r="X519" s="33">
        <f t="shared" si="11"/>
        <v>43312</v>
      </c>
      <c r="Y519" s="33">
        <f t="shared" si="11"/>
        <v>43312</v>
      </c>
    </row>
    <row r="520" spans="24:25" ht="12.75">
      <c r="X520" s="33">
        <f t="shared" si="11"/>
        <v>43313</v>
      </c>
      <c r="Y520" s="33">
        <f t="shared" si="11"/>
        <v>43313</v>
      </c>
    </row>
    <row r="521" spans="24:25" ht="12.75">
      <c r="X521" s="33">
        <f t="shared" si="11"/>
        <v>43314</v>
      </c>
      <c r="Y521" s="33">
        <f t="shared" si="11"/>
        <v>43314</v>
      </c>
    </row>
    <row r="522" spans="24:25" ht="12.75">
      <c r="X522" s="33">
        <f t="shared" si="11"/>
        <v>43315</v>
      </c>
      <c r="Y522" s="33">
        <f t="shared" si="11"/>
        <v>43315</v>
      </c>
    </row>
    <row r="523" spans="24:25" ht="12.75">
      <c r="X523" s="33">
        <f t="shared" si="11"/>
        <v>43316</v>
      </c>
      <c r="Y523" s="33">
        <f t="shared" si="11"/>
        <v>43316</v>
      </c>
    </row>
    <row r="524" spans="24:25" ht="12.75">
      <c r="X524" s="33">
        <f t="shared" si="11"/>
        <v>43317</v>
      </c>
      <c r="Y524" s="33">
        <f t="shared" si="11"/>
        <v>43317</v>
      </c>
    </row>
    <row r="525" spans="24:25" ht="12.75">
      <c r="X525" s="33">
        <f t="shared" si="11"/>
        <v>43318</v>
      </c>
      <c r="Y525" s="33">
        <f t="shared" si="11"/>
        <v>43318</v>
      </c>
    </row>
    <row r="526" spans="24:25" ht="12.75">
      <c r="X526" s="33">
        <f t="shared" si="11"/>
        <v>43319</v>
      </c>
      <c r="Y526" s="33">
        <f t="shared" si="11"/>
        <v>43319</v>
      </c>
    </row>
    <row r="527" spans="24:25" ht="12.75">
      <c r="X527" s="33">
        <f t="shared" si="11"/>
        <v>43320</v>
      </c>
      <c r="Y527" s="33">
        <f t="shared" si="11"/>
        <v>43320</v>
      </c>
    </row>
    <row r="528" spans="24:25" ht="12.75">
      <c r="X528" s="33">
        <f t="shared" si="11"/>
        <v>43321</v>
      </c>
      <c r="Y528" s="33">
        <f t="shared" si="11"/>
        <v>43321</v>
      </c>
    </row>
    <row r="529" spans="24:25" ht="12.75">
      <c r="X529" s="33">
        <f t="shared" si="11"/>
        <v>43322</v>
      </c>
      <c r="Y529" s="33">
        <f t="shared" si="11"/>
        <v>43322</v>
      </c>
    </row>
    <row r="530" spans="24:25" ht="12.75">
      <c r="X530" s="33">
        <f t="shared" si="11"/>
        <v>43323</v>
      </c>
      <c r="Y530" s="33">
        <f t="shared" si="11"/>
        <v>43323</v>
      </c>
    </row>
    <row r="531" spans="24:25" ht="12.75">
      <c r="X531" s="33">
        <f t="shared" si="11"/>
        <v>43324</v>
      </c>
      <c r="Y531" s="33">
        <f t="shared" si="11"/>
        <v>43324</v>
      </c>
    </row>
    <row r="532" spans="24:25" ht="12.75">
      <c r="X532" s="33">
        <f t="shared" si="11"/>
        <v>43325</v>
      </c>
      <c r="Y532" s="33">
        <f t="shared" si="11"/>
        <v>43325</v>
      </c>
    </row>
    <row r="533" spans="24:25" ht="12.75">
      <c r="X533" s="33">
        <f t="shared" si="11"/>
        <v>43326</v>
      </c>
      <c r="Y533" s="33">
        <f t="shared" si="11"/>
        <v>43326</v>
      </c>
    </row>
    <row r="534" spans="24:25" ht="12.75">
      <c r="X534" s="33">
        <f t="shared" si="11"/>
        <v>43327</v>
      </c>
      <c r="Y534" s="33">
        <f t="shared" si="11"/>
        <v>43327</v>
      </c>
    </row>
    <row r="535" spans="24:25" ht="12.75">
      <c r="X535" s="33">
        <f t="shared" si="11"/>
        <v>43328</v>
      </c>
      <c r="Y535" s="33">
        <f t="shared" si="11"/>
        <v>43328</v>
      </c>
    </row>
    <row r="536" spans="24:25" ht="12.75">
      <c r="X536" s="33">
        <f t="shared" si="11"/>
        <v>43329</v>
      </c>
      <c r="Y536" s="33">
        <f t="shared" si="11"/>
        <v>43329</v>
      </c>
    </row>
    <row r="537" spans="24:25" ht="12.75">
      <c r="X537" s="33">
        <f t="shared" si="11"/>
        <v>43330</v>
      </c>
      <c r="Y537" s="33">
        <f t="shared" si="11"/>
        <v>43330</v>
      </c>
    </row>
    <row r="538" spans="24:25" ht="12.75">
      <c r="X538" s="33">
        <f t="shared" si="11"/>
        <v>43331</v>
      </c>
      <c r="Y538" s="33">
        <f t="shared" si="11"/>
        <v>43331</v>
      </c>
    </row>
    <row r="539" spans="24:25" ht="12.75">
      <c r="X539" s="33">
        <f t="shared" si="11"/>
        <v>43332</v>
      </c>
      <c r="Y539" s="33">
        <f t="shared" si="11"/>
        <v>43332</v>
      </c>
    </row>
    <row r="540" spans="24:25" ht="12.75">
      <c r="X540" s="33">
        <f t="shared" si="11"/>
        <v>43333</v>
      </c>
      <c r="Y540" s="33">
        <f t="shared" si="11"/>
        <v>43333</v>
      </c>
    </row>
    <row r="541" spans="24:25" ht="12.75">
      <c r="X541" s="33">
        <f t="shared" si="11"/>
        <v>43334</v>
      </c>
      <c r="Y541" s="33">
        <f t="shared" si="11"/>
        <v>43334</v>
      </c>
    </row>
    <row r="542" spans="24:25" ht="12.75">
      <c r="X542" s="33">
        <f t="shared" si="11"/>
        <v>43335</v>
      </c>
      <c r="Y542" s="33">
        <f t="shared" si="11"/>
        <v>43335</v>
      </c>
    </row>
    <row r="543" spans="24:25" ht="12.75">
      <c r="X543" s="33">
        <f t="shared" si="11"/>
        <v>43336</v>
      </c>
      <c r="Y543" s="33">
        <f t="shared" si="11"/>
        <v>43336</v>
      </c>
    </row>
    <row r="544" spans="24:25" ht="12.75">
      <c r="X544" s="33">
        <f aca="true" t="shared" si="12" ref="X544:Y607">X543+1</f>
        <v>43337</v>
      </c>
      <c r="Y544" s="33">
        <f t="shared" si="12"/>
        <v>43337</v>
      </c>
    </row>
    <row r="545" spans="24:25" ht="12.75">
      <c r="X545" s="33">
        <f t="shared" si="12"/>
        <v>43338</v>
      </c>
      <c r="Y545" s="33">
        <f t="shared" si="12"/>
        <v>43338</v>
      </c>
    </row>
    <row r="546" spans="24:25" ht="12.75">
      <c r="X546" s="33">
        <f t="shared" si="12"/>
        <v>43339</v>
      </c>
      <c r="Y546" s="33">
        <f t="shared" si="12"/>
        <v>43339</v>
      </c>
    </row>
    <row r="547" spans="24:25" ht="12.75">
      <c r="X547" s="33">
        <f t="shared" si="12"/>
        <v>43340</v>
      </c>
      <c r="Y547" s="33">
        <f t="shared" si="12"/>
        <v>43340</v>
      </c>
    </row>
    <row r="548" spans="24:25" ht="12.75">
      <c r="X548" s="33">
        <f t="shared" si="12"/>
        <v>43341</v>
      </c>
      <c r="Y548" s="33">
        <f t="shared" si="12"/>
        <v>43341</v>
      </c>
    </row>
    <row r="549" spans="24:25" ht="12.75">
      <c r="X549" s="33">
        <f t="shared" si="12"/>
        <v>43342</v>
      </c>
      <c r="Y549" s="33">
        <f t="shared" si="12"/>
        <v>43342</v>
      </c>
    </row>
    <row r="550" spans="24:25" ht="12.75">
      <c r="X550" s="33">
        <f t="shared" si="12"/>
        <v>43343</v>
      </c>
      <c r="Y550" s="33">
        <f t="shared" si="12"/>
        <v>43343</v>
      </c>
    </row>
    <row r="551" spans="24:25" ht="12.75">
      <c r="X551" s="33">
        <f t="shared" si="12"/>
        <v>43344</v>
      </c>
      <c r="Y551" s="33">
        <f t="shared" si="12"/>
        <v>43344</v>
      </c>
    </row>
    <row r="552" spans="24:25" ht="12.75">
      <c r="X552" s="33">
        <f t="shared" si="12"/>
        <v>43345</v>
      </c>
      <c r="Y552" s="33">
        <f t="shared" si="12"/>
        <v>43345</v>
      </c>
    </row>
    <row r="553" spans="24:25" ht="12.75">
      <c r="X553" s="33">
        <f t="shared" si="12"/>
        <v>43346</v>
      </c>
      <c r="Y553" s="33">
        <f t="shared" si="12"/>
        <v>43346</v>
      </c>
    </row>
    <row r="554" spans="24:25" ht="12.75">
      <c r="X554" s="33">
        <f t="shared" si="12"/>
        <v>43347</v>
      </c>
      <c r="Y554" s="33">
        <f t="shared" si="12"/>
        <v>43347</v>
      </c>
    </row>
    <row r="555" spans="24:25" ht="12.75">
      <c r="X555" s="33">
        <f t="shared" si="12"/>
        <v>43348</v>
      </c>
      <c r="Y555" s="33">
        <f t="shared" si="12"/>
        <v>43348</v>
      </c>
    </row>
    <row r="556" spans="24:25" ht="12.75">
      <c r="X556" s="33">
        <f t="shared" si="12"/>
        <v>43349</v>
      </c>
      <c r="Y556" s="33">
        <f t="shared" si="12"/>
        <v>43349</v>
      </c>
    </row>
    <row r="557" spans="24:25" ht="12.75">
      <c r="X557" s="33">
        <f t="shared" si="12"/>
        <v>43350</v>
      </c>
      <c r="Y557" s="33">
        <f t="shared" si="12"/>
        <v>43350</v>
      </c>
    </row>
    <row r="558" spans="24:25" ht="12.75">
      <c r="X558" s="33">
        <f t="shared" si="12"/>
        <v>43351</v>
      </c>
      <c r="Y558" s="33">
        <f t="shared" si="12"/>
        <v>43351</v>
      </c>
    </row>
    <row r="559" spans="24:25" ht="12.75">
      <c r="X559" s="33">
        <f t="shared" si="12"/>
        <v>43352</v>
      </c>
      <c r="Y559" s="33">
        <f t="shared" si="12"/>
        <v>43352</v>
      </c>
    </row>
    <row r="560" spans="24:25" ht="12.75">
      <c r="X560" s="33">
        <f t="shared" si="12"/>
        <v>43353</v>
      </c>
      <c r="Y560" s="33">
        <f t="shared" si="12"/>
        <v>43353</v>
      </c>
    </row>
    <row r="561" spans="24:25" ht="12.75">
      <c r="X561" s="33">
        <f t="shared" si="12"/>
        <v>43354</v>
      </c>
      <c r="Y561" s="33">
        <f t="shared" si="12"/>
        <v>43354</v>
      </c>
    </row>
    <row r="562" spans="24:25" ht="12.75">
      <c r="X562" s="33">
        <f t="shared" si="12"/>
        <v>43355</v>
      </c>
      <c r="Y562" s="33">
        <f t="shared" si="12"/>
        <v>43355</v>
      </c>
    </row>
    <row r="563" spans="24:25" ht="12.75">
      <c r="X563" s="33">
        <f t="shared" si="12"/>
        <v>43356</v>
      </c>
      <c r="Y563" s="33">
        <f t="shared" si="12"/>
        <v>43356</v>
      </c>
    </row>
    <row r="564" spans="24:25" ht="12.75">
      <c r="X564" s="33">
        <f t="shared" si="12"/>
        <v>43357</v>
      </c>
      <c r="Y564" s="33">
        <f t="shared" si="12"/>
        <v>43357</v>
      </c>
    </row>
    <row r="565" spans="24:25" ht="12.75">
      <c r="X565" s="33">
        <f t="shared" si="12"/>
        <v>43358</v>
      </c>
      <c r="Y565" s="33">
        <f t="shared" si="12"/>
        <v>43358</v>
      </c>
    </row>
    <row r="566" spans="24:25" ht="12.75">
      <c r="X566" s="33">
        <f t="shared" si="12"/>
        <v>43359</v>
      </c>
      <c r="Y566" s="33">
        <f t="shared" si="12"/>
        <v>43359</v>
      </c>
    </row>
    <row r="567" spans="24:25" ht="12.75">
      <c r="X567" s="33">
        <f t="shared" si="12"/>
        <v>43360</v>
      </c>
      <c r="Y567" s="33">
        <f t="shared" si="12"/>
        <v>43360</v>
      </c>
    </row>
    <row r="568" spans="24:25" ht="12.75">
      <c r="X568" s="33">
        <f t="shared" si="12"/>
        <v>43361</v>
      </c>
      <c r="Y568" s="33">
        <f t="shared" si="12"/>
        <v>43361</v>
      </c>
    </row>
    <row r="569" spans="24:25" ht="12.75">
      <c r="X569" s="33">
        <f t="shared" si="12"/>
        <v>43362</v>
      </c>
      <c r="Y569" s="33">
        <f t="shared" si="12"/>
        <v>43362</v>
      </c>
    </row>
    <row r="570" spans="24:25" ht="12.75">
      <c r="X570" s="33">
        <f t="shared" si="12"/>
        <v>43363</v>
      </c>
      <c r="Y570" s="33">
        <f t="shared" si="12"/>
        <v>43363</v>
      </c>
    </row>
    <row r="571" spans="24:25" ht="12.75">
      <c r="X571" s="33">
        <f t="shared" si="12"/>
        <v>43364</v>
      </c>
      <c r="Y571" s="33">
        <f t="shared" si="12"/>
        <v>43364</v>
      </c>
    </row>
    <row r="572" spans="24:25" ht="12.75">
      <c r="X572" s="33">
        <f t="shared" si="12"/>
        <v>43365</v>
      </c>
      <c r="Y572" s="33">
        <f t="shared" si="12"/>
        <v>43365</v>
      </c>
    </row>
    <row r="573" spans="24:25" ht="12.75">
      <c r="X573" s="33">
        <f t="shared" si="12"/>
        <v>43366</v>
      </c>
      <c r="Y573" s="33">
        <f t="shared" si="12"/>
        <v>43366</v>
      </c>
    </row>
    <row r="574" spans="24:25" ht="12.75">
      <c r="X574" s="33">
        <f t="shared" si="12"/>
        <v>43367</v>
      </c>
      <c r="Y574" s="33">
        <f t="shared" si="12"/>
        <v>43367</v>
      </c>
    </row>
    <row r="575" spans="24:25" ht="12.75">
      <c r="X575" s="33">
        <f t="shared" si="12"/>
        <v>43368</v>
      </c>
      <c r="Y575" s="33">
        <f t="shared" si="12"/>
        <v>43368</v>
      </c>
    </row>
    <row r="576" spans="24:25" ht="12.75">
      <c r="X576" s="33">
        <f t="shared" si="12"/>
        <v>43369</v>
      </c>
      <c r="Y576" s="33">
        <f t="shared" si="12"/>
        <v>43369</v>
      </c>
    </row>
    <row r="577" spans="24:25" ht="12.75">
      <c r="X577" s="33">
        <f t="shared" si="12"/>
        <v>43370</v>
      </c>
      <c r="Y577" s="33">
        <f t="shared" si="12"/>
        <v>43370</v>
      </c>
    </row>
    <row r="578" spans="24:25" ht="12.75">
      <c r="X578" s="33">
        <f t="shared" si="12"/>
        <v>43371</v>
      </c>
      <c r="Y578" s="33">
        <f t="shared" si="12"/>
        <v>43371</v>
      </c>
    </row>
    <row r="579" spans="24:25" ht="12.75">
      <c r="X579" s="33">
        <f t="shared" si="12"/>
        <v>43372</v>
      </c>
      <c r="Y579" s="33">
        <f t="shared" si="12"/>
        <v>43372</v>
      </c>
    </row>
    <row r="580" spans="24:25" ht="12.75">
      <c r="X580" s="33">
        <f t="shared" si="12"/>
        <v>43373</v>
      </c>
      <c r="Y580" s="33">
        <f t="shared" si="12"/>
        <v>43373</v>
      </c>
    </row>
    <row r="581" spans="24:25" ht="12.75">
      <c r="X581" s="33">
        <f t="shared" si="12"/>
        <v>43374</v>
      </c>
      <c r="Y581" s="33">
        <f t="shared" si="12"/>
        <v>43374</v>
      </c>
    </row>
    <row r="582" spans="24:25" ht="12.75">
      <c r="X582" s="33">
        <f t="shared" si="12"/>
        <v>43375</v>
      </c>
      <c r="Y582" s="33">
        <f t="shared" si="12"/>
        <v>43375</v>
      </c>
    </row>
    <row r="583" spans="24:25" ht="12.75">
      <c r="X583" s="33">
        <f t="shared" si="12"/>
        <v>43376</v>
      </c>
      <c r="Y583" s="33">
        <f t="shared" si="12"/>
        <v>43376</v>
      </c>
    </row>
    <row r="584" spans="24:25" ht="12.75">
      <c r="X584" s="33">
        <f t="shared" si="12"/>
        <v>43377</v>
      </c>
      <c r="Y584" s="33">
        <f t="shared" si="12"/>
        <v>43377</v>
      </c>
    </row>
    <row r="585" spans="24:25" ht="12.75">
      <c r="X585" s="33">
        <f t="shared" si="12"/>
        <v>43378</v>
      </c>
      <c r="Y585" s="33">
        <f t="shared" si="12"/>
        <v>43378</v>
      </c>
    </row>
    <row r="586" spans="24:25" ht="12.75">
      <c r="X586" s="33">
        <f t="shared" si="12"/>
        <v>43379</v>
      </c>
      <c r="Y586" s="33">
        <f t="shared" si="12"/>
        <v>43379</v>
      </c>
    </row>
    <row r="587" spans="24:25" ht="12.75">
      <c r="X587" s="33">
        <f t="shared" si="12"/>
        <v>43380</v>
      </c>
      <c r="Y587" s="33">
        <f t="shared" si="12"/>
        <v>43380</v>
      </c>
    </row>
    <row r="588" spans="24:25" ht="12.75">
      <c r="X588" s="33">
        <f t="shared" si="12"/>
        <v>43381</v>
      </c>
      <c r="Y588" s="33">
        <f t="shared" si="12"/>
        <v>43381</v>
      </c>
    </row>
    <row r="589" spans="24:25" ht="12.75">
      <c r="X589" s="33">
        <f t="shared" si="12"/>
        <v>43382</v>
      </c>
      <c r="Y589" s="33">
        <f t="shared" si="12"/>
        <v>43382</v>
      </c>
    </row>
    <row r="590" spans="24:25" ht="12.75">
      <c r="X590" s="33">
        <f t="shared" si="12"/>
        <v>43383</v>
      </c>
      <c r="Y590" s="33">
        <f t="shared" si="12"/>
        <v>43383</v>
      </c>
    </row>
    <row r="591" spans="24:25" ht="12.75">
      <c r="X591" s="33">
        <f t="shared" si="12"/>
        <v>43384</v>
      </c>
      <c r="Y591" s="33">
        <f t="shared" si="12"/>
        <v>43384</v>
      </c>
    </row>
    <row r="592" spans="24:25" ht="12.75">
      <c r="X592" s="33">
        <f t="shared" si="12"/>
        <v>43385</v>
      </c>
      <c r="Y592" s="33">
        <f t="shared" si="12"/>
        <v>43385</v>
      </c>
    </row>
    <row r="593" spans="24:25" ht="12.75">
      <c r="X593" s="33">
        <f t="shared" si="12"/>
        <v>43386</v>
      </c>
      <c r="Y593" s="33">
        <f t="shared" si="12"/>
        <v>43386</v>
      </c>
    </row>
    <row r="594" spans="24:25" ht="12.75">
      <c r="X594" s="33">
        <f t="shared" si="12"/>
        <v>43387</v>
      </c>
      <c r="Y594" s="33">
        <f t="shared" si="12"/>
        <v>43387</v>
      </c>
    </row>
    <row r="595" spans="24:25" ht="12.75">
      <c r="X595" s="33">
        <f t="shared" si="12"/>
        <v>43388</v>
      </c>
      <c r="Y595" s="33">
        <f t="shared" si="12"/>
        <v>43388</v>
      </c>
    </row>
    <row r="596" spans="24:25" ht="12.75">
      <c r="X596" s="33">
        <f t="shared" si="12"/>
        <v>43389</v>
      </c>
      <c r="Y596" s="33">
        <f t="shared" si="12"/>
        <v>43389</v>
      </c>
    </row>
    <row r="597" spans="24:25" ht="12.75">
      <c r="X597" s="33">
        <f t="shared" si="12"/>
        <v>43390</v>
      </c>
      <c r="Y597" s="33">
        <f t="shared" si="12"/>
        <v>43390</v>
      </c>
    </row>
    <row r="598" spans="24:25" ht="12.75">
      <c r="X598" s="33">
        <f t="shared" si="12"/>
        <v>43391</v>
      </c>
      <c r="Y598" s="33">
        <f t="shared" si="12"/>
        <v>43391</v>
      </c>
    </row>
    <row r="599" spans="24:25" ht="12.75">
      <c r="X599" s="33">
        <f t="shared" si="12"/>
        <v>43392</v>
      </c>
      <c r="Y599" s="33">
        <f t="shared" si="12"/>
        <v>43392</v>
      </c>
    </row>
    <row r="600" spans="24:25" ht="12.75">
      <c r="X600" s="33">
        <f t="shared" si="12"/>
        <v>43393</v>
      </c>
      <c r="Y600" s="33">
        <f t="shared" si="12"/>
        <v>43393</v>
      </c>
    </row>
    <row r="601" spans="24:25" ht="12.75">
      <c r="X601" s="33">
        <f t="shared" si="12"/>
        <v>43394</v>
      </c>
      <c r="Y601" s="33">
        <f t="shared" si="12"/>
        <v>43394</v>
      </c>
    </row>
    <row r="602" spans="24:25" ht="12.75">
      <c r="X602" s="33">
        <f t="shared" si="12"/>
        <v>43395</v>
      </c>
      <c r="Y602" s="33">
        <f t="shared" si="12"/>
        <v>43395</v>
      </c>
    </row>
    <row r="603" spans="24:25" ht="12.75">
      <c r="X603" s="33">
        <f t="shared" si="12"/>
        <v>43396</v>
      </c>
      <c r="Y603" s="33">
        <f t="shared" si="12"/>
        <v>43396</v>
      </c>
    </row>
    <row r="604" spans="24:25" ht="12.75">
      <c r="X604" s="33">
        <f t="shared" si="12"/>
        <v>43397</v>
      </c>
      <c r="Y604" s="33">
        <f t="shared" si="12"/>
        <v>43397</v>
      </c>
    </row>
    <row r="605" spans="24:25" ht="12.75">
      <c r="X605" s="33">
        <f t="shared" si="12"/>
        <v>43398</v>
      </c>
      <c r="Y605" s="33">
        <f t="shared" si="12"/>
        <v>43398</v>
      </c>
    </row>
    <row r="606" spans="24:25" ht="12.75">
      <c r="X606" s="33">
        <f t="shared" si="12"/>
        <v>43399</v>
      </c>
      <c r="Y606" s="33">
        <f t="shared" si="12"/>
        <v>43399</v>
      </c>
    </row>
    <row r="607" spans="24:25" ht="12.75">
      <c r="X607" s="33">
        <f t="shared" si="12"/>
        <v>43400</v>
      </c>
      <c r="Y607" s="33">
        <f t="shared" si="12"/>
        <v>43400</v>
      </c>
    </row>
    <row r="608" spans="24:25" ht="12.75">
      <c r="X608" s="33">
        <f aca="true" t="shared" si="13" ref="X608:Y671">X607+1</f>
        <v>43401</v>
      </c>
      <c r="Y608" s="33">
        <f t="shared" si="13"/>
        <v>43401</v>
      </c>
    </row>
    <row r="609" spans="24:25" ht="12.75">
      <c r="X609" s="33">
        <f t="shared" si="13"/>
        <v>43402</v>
      </c>
      <c r="Y609" s="33">
        <f t="shared" si="13"/>
        <v>43402</v>
      </c>
    </row>
    <row r="610" spans="24:25" ht="12.75">
      <c r="X610" s="33">
        <f t="shared" si="13"/>
        <v>43403</v>
      </c>
      <c r="Y610" s="33">
        <f t="shared" si="13"/>
        <v>43403</v>
      </c>
    </row>
    <row r="611" spans="24:25" ht="12.75">
      <c r="X611" s="33">
        <f t="shared" si="13"/>
        <v>43404</v>
      </c>
      <c r="Y611" s="33">
        <f t="shared" si="13"/>
        <v>43404</v>
      </c>
    </row>
    <row r="612" spans="24:25" ht="12.75">
      <c r="X612" s="33">
        <f t="shared" si="13"/>
        <v>43405</v>
      </c>
      <c r="Y612" s="33">
        <f t="shared" si="13"/>
        <v>43405</v>
      </c>
    </row>
    <row r="613" spans="24:25" ht="12.75">
      <c r="X613" s="33">
        <f t="shared" si="13"/>
        <v>43406</v>
      </c>
      <c r="Y613" s="33">
        <f t="shared" si="13"/>
        <v>43406</v>
      </c>
    </row>
    <row r="614" spans="24:25" ht="12.75">
      <c r="X614" s="33">
        <f t="shared" si="13"/>
        <v>43407</v>
      </c>
      <c r="Y614" s="33">
        <f t="shared" si="13"/>
        <v>43407</v>
      </c>
    </row>
    <row r="615" spans="24:25" ht="12.75">
      <c r="X615" s="33">
        <f t="shared" si="13"/>
        <v>43408</v>
      </c>
      <c r="Y615" s="33">
        <f t="shared" si="13"/>
        <v>43408</v>
      </c>
    </row>
    <row r="616" spans="24:25" ht="12.75">
      <c r="X616" s="33">
        <f t="shared" si="13"/>
        <v>43409</v>
      </c>
      <c r="Y616" s="33">
        <f t="shared" si="13"/>
        <v>43409</v>
      </c>
    </row>
    <row r="617" spans="24:25" ht="12.75">
      <c r="X617" s="33">
        <f t="shared" si="13"/>
        <v>43410</v>
      </c>
      <c r="Y617" s="33">
        <f t="shared" si="13"/>
        <v>43410</v>
      </c>
    </row>
    <row r="618" spans="24:25" ht="12.75">
      <c r="X618" s="33">
        <f t="shared" si="13"/>
        <v>43411</v>
      </c>
      <c r="Y618" s="33">
        <f t="shared" si="13"/>
        <v>43411</v>
      </c>
    </row>
    <row r="619" spans="24:25" ht="12.75">
      <c r="X619" s="33">
        <f t="shared" si="13"/>
        <v>43412</v>
      </c>
      <c r="Y619" s="33">
        <f t="shared" si="13"/>
        <v>43412</v>
      </c>
    </row>
    <row r="620" spans="24:25" ht="12.75">
      <c r="X620" s="33">
        <f t="shared" si="13"/>
        <v>43413</v>
      </c>
      <c r="Y620" s="33">
        <f t="shared" si="13"/>
        <v>43413</v>
      </c>
    </row>
    <row r="621" spans="24:25" ht="12.75">
      <c r="X621" s="33">
        <f t="shared" si="13"/>
        <v>43414</v>
      </c>
      <c r="Y621" s="33">
        <f t="shared" si="13"/>
        <v>43414</v>
      </c>
    </row>
    <row r="622" spans="24:25" ht="12.75">
      <c r="X622" s="33">
        <f t="shared" si="13"/>
        <v>43415</v>
      </c>
      <c r="Y622" s="33">
        <f t="shared" si="13"/>
        <v>43415</v>
      </c>
    </row>
    <row r="623" spans="24:25" ht="12.75">
      <c r="X623" s="33">
        <f t="shared" si="13"/>
        <v>43416</v>
      </c>
      <c r="Y623" s="33">
        <f t="shared" si="13"/>
        <v>43416</v>
      </c>
    </row>
    <row r="624" spans="24:25" ht="12.75">
      <c r="X624" s="33">
        <f t="shared" si="13"/>
        <v>43417</v>
      </c>
      <c r="Y624" s="33">
        <f t="shared" si="13"/>
        <v>43417</v>
      </c>
    </row>
    <row r="625" spans="24:25" ht="12.75">
      <c r="X625" s="33">
        <f t="shared" si="13"/>
        <v>43418</v>
      </c>
      <c r="Y625" s="33">
        <f t="shared" si="13"/>
        <v>43418</v>
      </c>
    </row>
    <row r="626" spans="24:25" ht="12.75">
      <c r="X626" s="33">
        <f t="shared" si="13"/>
        <v>43419</v>
      </c>
      <c r="Y626" s="33">
        <f t="shared" si="13"/>
        <v>43419</v>
      </c>
    </row>
    <row r="627" spans="24:25" ht="12.75">
      <c r="X627" s="33">
        <f t="shared" si="13"/>
        <v>43420</v>
      </c>
      <c r="Y627" s="33">
        <f t="shared" si="13"/>
        <v>43420</v>
      </c>
    </row>
    <row r="628" spans="24:25" ht="12.75">
      <c r="X628" s="33">
        <f t="shared" si="13"/>
        <v>43421</v>
      </c>
      <c r="Y628" s="33">
        <f t="shared" si="13"/>
        <v>43421</v>
      </c>
    </row>
    <row r="629" spans="24:25" ht="12.75">
      <c r="X629" s="33">
        <f t="shared" si="13"/>
        <v>43422</v>
      </c>
      <c r="Y629" s="33">
        <f t="shared" si="13"/>
        <v>43422</v>
      </c>
    </row>
    <row r="630" spans="24:25" ht="12.75">
      <c r="X630" s="33">
        <f t="shared" si="13"/>
        <v>43423</v>
      </c>
      <c r="Y630" s="33">
        <f t="shared" si="13"/>
        <v>43423</v>
      </c>
    </row>
    <row r="631" spans="24:25" ht="12.75">
      <c r="X631" s="33">
        <f t="shared" si="13"/>
        <v>43424</v>
      </c>
      <c r="Y631" s="33">
        <f t="shared" si="13"/>
        <v>43424</v>
      </c>
    </row>
    <row r="632" spans="24:25" ht="12.75">
      <c r="X632" s="33">
        <f t="shared" si="13"/>
        <v>43425</v>
      </c>
      <c r="Y632" s="33">
        <f t="shared" si="13"/>
        <v>43425</v>
      </c>
    </row>
    <row r="633" spans="24:25" ht="12.75">
      <c r="X633" s="33">
        <f t="shared" si="13"/>
        <v>43426</v>
      </c>
      <c r="Y633" s="33">
        <f t="shared" si="13"/>
        <v>43426</v>
      </c>
    </row>
    <row r="634" spans="24:25" ht="12.75">
      <c r="X634" s="33">
        <f t="shared" si="13"/>
        <v>43427</v>
      </c>
      <c r="Y634" s="33">
        <f t="shared" si="13"/>
        <v>43427</v>
      </c>
    </row>
    <row r="635" spans="24:25" ht="12.75">
      <c r="X635" s="33">
        <f t="shared" si="13"/>
        <v>43428</v>
      </c>
      <c r="Y635" s="33">
        <f t="shared" si="13"/>
        <v>43428</v>
      </c>
    </row>
    <row r="636" spans="24:25" ht="12.75">
      <c r="X636" s="33">
        <f t="shared" si="13"/>
        <v>43429</v>
      </c>
      <c r="Y636" s="33">
        <f t="shared" si="13"/>
        <v>43429</v>
      </c>
    </row>
    <row r="637" spans="24:25" ht="12.75">
      <c r="X637" s="33">
        <f t="shared" si="13"/>
        <v>43430</v>
      </c>
      <c r="Y637" s="33">
        <f t="shared" si="13"/>
        <v>43430</v>
      </c>
    </row>
    <row r="638" spans="24:25" ht="12.75">
      <c r="X638" s="33">
        <f t="shared" si="13"/>
        <v>43431</v>
      </c>
      <c r="Y638" s="33">
        <f t="shared" si="13"/>
        <v>43431</v>
      </c>
    </row>
    <row r="639" spans="24:25" ht="12.75">
      <c r="X639" s="33">
        <f t="shared" si="13"/>
        <v>43432</v>
      </c>
      <c r="Y639" s="33">
        <f t="shared" si="13"/>
        <v>43432</v>
      </c>
    </row>
    <row r="640" spans="24:25" ht="12.75">
      <c r="X640" s="33">
        <f t="shared" si="13"/>
        <v>43433</v>
      </c>
      <c r="Y640" s="33">
        <f t="shared" si="13"/>
        <v>43433</v>
      </c>
    </row>
    <row r="641" spans="24:25" ht="12.75">
      <c r="X641" s="33">
        <f t="shared" si="13"/>
        <v>43434</v>
      </c>
      <c r="Y641" s="33">
        <f t="shared" si="13"/>
        <v>43434</v>
      </c>
    </row>
    <row r="642" spans="24:25" ht="12.75">
      <c r="X642" s="33">
        <f t="shared" si="13"/>
        <v>43435</v>
      </c>
      <c r="Y642" s="33">
        <f t="shared" si="13"/>
        <v>43435</v>
      </c>
    </row>
    <row r="643" spans="24:25" ht="12.75">
      <c r="X643" s="33">
        <f t="shared" si="13"/>
        <v>43436</v>
      </c>
      <c r="Y643" s="33">
        <f t="shared" si="13"/>
        <v>43436</v>
      </c>
    </row>
    <row r="644" spans="24:25" ht="12.75">
      <c r="X644" s="33">
        <f t="shared" si="13"/>
        <v>43437</v>
      </c>
      <c r="Y644" s="33">
        <f t="shared" si="13"/>
        <v>43437</v>
      </c>
    </row>
    <row r="645" spans="24:25" ht="12.75">
      <c r="X645" s="33">
        <f t="shared" si="13"/>
        <v>43438</v>
      </c>
      <c r="Y645" s="33">
        <f t="shared" si="13"/>
        <v>43438</v>
      </c>
    </row>
    <row r="646" spans="24:25" ht="12.75">
      <c r="X646" s="33">
        <f t="shared" si="13"/>
        <v>43439</v>
      </c>
      <c r="Y646" s="33">
        <f t="shared" si="13"/>
        <v>43439</v>
      </c>
    </row>
    <row r="647" spans="24:25" ht="12.75">
      <c r="X647" s="33">
        <f t="shared" si="13"/>
        <v>43440</v>
      </c>
      <c r="Y647" s="33">
        <f t="shared" si="13"/>
        <v>43440</v>
      </c>
    </row>
    <row r="648" spans="24:25" ht="12.75">
      <c r="X648" s="33">
        <f t="shared" si="13"/>
        <v>43441</v>
      </c>
      <c r="Y648" s="33">
        <f t="shared" si="13"/>
        <v>43441</v>
      </c>
    </row>
    <row r="649" spans="24:25" ht="12.75">
      <c r="X649" s="33">
        <f t="shared" si="13"/>
        <v>43442</v>
      </c>
      <c r="Y649" s="33">
        <f t="shared" si="13"/>
        <v>43442</v>
      </c>
    </row>
    <row r="650" spans="24:25" ht="12.75">
      <c r="X650" s="33">
        <f t="shared" si="13"/>
        <v>43443</v>
      </c>
      <c r="Y650" s="33">
        <f t="shared" si="13"/>
        <v>43443</v>
      </c>
    </row>
    <row r="651" spans="24:25" ht="12.75">
      <c r="X651" s="33">
        <f t="shared" si="13"/>
        <v>43444</v>
      </c>
      <c r="Y651" s="33">
        <f t="shared" si="13"/>
        <v>43444</v>
      </c>
    </row>
    <row r="652" spans="24:25" ht="12.75">
      <c r="X652" s="33">
        <f t="shared" si="13"/>
        <v>43445</v>
      </c>
      <c r="Y652" s="33">
        <f t="shared" si="13"/>
        <v>43445</v>
      </c>
    </row>
    <row r="653" spans="24:25" ht="12.75">
      <c r="X653" s="33">
        <f t="shared" si="13"/>
        <v>43446</v>
      </c>
      <c r="Y653" s="33">
        <f t="shared" si="13"/>
        <v>43446</v>
      </c>
    </row>
    <row r="654" spans="24:25" ht="12.75">
      <c r="X654" s="33">
        <f t="shared" si="13"/>
        <v>43447</v>
      </c>
      <c r="Y654" s="33">
        <f t="shared" si="13"/>
        <v>43447</v>
      </c>
    </row>
    <row r="655" spans="24:25" ht="12.75">
      <c r="X655" s="33">
        <f t="shared" si="13"/>
        <v>43448</v>
      </c>
      <c r="Y655" s="33">
        <f t="shared" si="13"/>
        <v>43448</v>
      </c>
    </row>
    <row r="656" spans="24:25" ht="12.75">
      <c r="X656" s="33">
        <f t="shared" si="13"/>
        <v>43449</v>
      </c>
      <c r="Y656" s="33">
        <f t="shared" si="13"/>
        <v>43449</v>
      </c>
    </row>
    <row r="657" spans="24:25" ht="12.75">
      <c r="X657" s="33">
        <f t="shared" si="13"/>
        <v>43450</v>
      </c>
      <c r="Y657" s="33">
        <f t="shared" si="13"/>
        <v>43450</v>
      </c>
    </row>
    <row r="658" spans="24:25" ht="12.75">
      <c r="X658" s="33">
        <f t="shared" si="13"/>
        <v>43451</v>
      </c>
      <c r="Y658" s="33">
        <f t="shared" si="13"/>
        <v>43451</v>
      </c>
    </row>
    <row r="659" spans="24:25" ht="12.75">
      <c r="X659" s="33">
        <f t="shared" si="13"/>
        <v>43452</v>
      </c>
      <c r="Y659" s="33">
        <f t="shared" si="13"/>
        <v>43452</v>
      </c>
    </row>
    <row r="660" spans="24:25" ht="12.75">
      <c r="X660" s="33">
        <f t="shared" si="13"/>
        <v>43453</v>
      </c>
      <c r="Y660" s="33">
        <f t="shared" si="13"/>
        <v>43453</v>
      </c>
    </row>
    <row r="661" spans="24:25" ht="12.75">
      <c r="X661" s="33">
        <f t="shared" si="13"/>
        <v>43454</v>
      </c>
      <c r="Y661" s="33">
        <f t="shared" si="13"/>
        <v>43454</v>
      </c>
    </row>
    <row r="662" spans="24:25" ht="12.75">
      <c r="X662" s="33">
        <f t="shared" si="13"/>
        <v>43455</v>
      </c>
      <c r="Y662" s="33">
        <f t="shared" si="13"/>
        <v>43455</v>
      </c>
    </row>
    <row r="663" spans="24:25" ht="12.75">
      <c r="X663" s="33">
        <f t="shared" si="13"/>
        <v>43456</v>
      </c>
      <c r="Y663" s="33">
        <f t="shared" si="13"/>
        <v>43456</v>
      </c>
    </row>
    <row r="664" spans="24:25" ht="12.75">
      <c r="X664" s="33">
        <f t="shared" si="13"/>
        <v>43457</v>
      </c>
      <c r="Y664" s="33">
        <f t="shared" si="13"/>
        <v>43457</v>
      </c>
    </row>
    <row r="665" spans="24:25" ht="12.75">
      <c r="X665" s="33">
        <f t="shared" si="13"/>
        <v>43458</v>
      </c>
      <c r="Y665" s="33">
        <f t="shared" si="13"/>
        <v>43458</v>
      </c>
    </row>
    <row r="666" spans="24:25" ht="12.75">
      <c r="X666" s="33">
        <f t="shared" si="13"/>
        <v>43459</v>
      </c>
      <c r="Y666" s="33">
        <f t="shared" si="13"/>
        <v>43459</v>
      </c>
    </row>
    <row r="667" spans="24:25" ht="12.75">
      <c r="X667" s="33">
        <f t="shared" si="13"/>
        <v>43460</v>
      </c>
      <c r="Y667" s="33">
        <f t="shared" si="13"/>
        <v>43460</v>
      </c>
    </row>
    <row r="668" spans="24:25" ht="12.75">
      <c r="X668" s="33">
        <f t="shared" si="13"/>
        <v>43461</v>
      </c>
      <c r="Y668" s="33">
        <f t="shared" si="13"/>
        <v>43461</v>
      </c>
    </row>
    <row r="669" spans="24:25" ht="12.75">
      <c r="X669" s="33">
        <f t="shared" si="13"/>
        <v>43462</v>
      </c>
      <c r="Y669" s="33">
        <f t="shared" si="13"/>
        <v>43462</v>
      </c>
    </row>
    <row r="670" spans="24:25" ht="12.75">
      <c r="X670" s="33">
        <f t="shared" si="13"/>
        <v>43463</v>
      </c>
      <c r="Y670" s="33">
        <f t="shared" si="13"/>
        <v>43463</v>
      </c>
    </row>
    <row r="671" spans="24:25" ht="12.75">
      <c r="X671" s="33">
        <f t="shared" si="13"/>
        <v>43464</v>
      </c>
      <c r="Y671" s="33">
        <f t="shared" si="13"/>
        <v>43464</v>
      </c>
    </row>
    <row r="672" spans="24:25" ht="12.75">
      <c r="X672" s="33">
        <f aca="true" t="shared" si="14" ref="X672:Y735">X671+1</f>
        <v>43465</v>
      </c>
      <c r="Y672" s="33">
        <f t="shared" si="14"/>
        <v>43465</v>
      </c>
    </row>
    <row r="673" spans="24:25" ht="12.75">
      <c r="X673" s="33">
        <f t="shared" si="14"/>
        <v>43466</v>
      </c>
      <c r="Y673" s="33">
        <f t="shared" si="14"/>
        <v>43466</v>
      </c>
    </row>
    <row r="674" spans="24:25" ht="12.75">
      <c r="X674" s="33">
        <f t="shared" si="14"/>
        <v>43467</v>
      </c>
      <c r="Y674" s="33">
        <f t="shared" si="14"/>
        <v>43467</v>
      </c>
    </row>
    <row r="675" spans="24:25" ht="12.75">
      <c r="X675" s="33">
        <f t="shared" si="14"/>
        <v>43468</v>
      </c>
      <c r="Y675" s="33">
        <f t="shared" si="14"/>
        <v>43468</v>
      </c>
    </row>
    <row r="676" spans="24:25" ht="12.75">
      <c r="X676" s="33">
        <f t="shared" si="14"/>
        <v>43469</v>
      </c>
      <c r="Y676" s="33">
        <f t="shared" si="14"/>
        <v>43469</v>
      </c>
    </row>
    <row r="677" spans="24:25" ht="12.75">
      <c r="X677" s="33">
        <f t="shared" si="14"/>
        <v>43470</v>
      </c>
      <c r="Y677" s="33">
        <f t="shared" si="14"/>
        <v>43470</v>
      </c>
    </row>
    <row r="678" spans="24:25" ht="12.75">
      <c r="X678" s="33">
        <f t="shared" si="14"/>
        <v>43471</v>
      </c>
      <c r="Y678" s="33">
        <f t="shared" si="14"/>
        <v>43471</v>
      </c>
    </row>
    <row r="679" spans="24:25" ht="12.75">
      <c r="X679" s="33">
        <f t="shared" si="14"/>
        <v>43472</v>
      </c>
      <c r="Y679" s="33">
        <f t="shared" si="14"/>
        <v>43472</v>
      </c>
    </row>
    <row r="680" spans="24:25" ht="12.75">
      <c r="X680" s="33">
        <f t="shared" si="14"/>
        <v>43473</v>
      </c>
      <c r="Y680" s="33">
        <f t="shared" si="14"/>
        <v>43473</v>
      </c>
    </row>
    <row r="681" spans="24:25" ht="12.75">
      <c r="X681" s="33">
        <f t="shared" si="14"/>
        <v>43474</v>
      </c>
      <c r="Y681" s="33">
        <f t="shared" si="14"/>
        <v>43474</v>
      </c>
    </row>
    <row r="682" spans="24:25" ht="12.75">
      <c r="X682" s="33">
        <f t="shared" si="14"/>
        <v>43475</v>
      </c>
      <c r="Y682" s="33">
        <f t="shared" si="14"/>
        <v>43475</v>
      </c>
    </row>
    <row r="683" spans="24:25" ht="12.75">
      <c r="X683" s="33">
        <f t="shared" si="14"/>
        <v>43476</v>
      </c>
      <c r="Y683" s="33">
        <f t="shared" si="14"/>
        <v>43476</v>
      </c>
    </row>
    <row r="684" spans="24:25" ht="12.75">
      <c r="X684" s="33">
        <f t="shared" si="14"/>
        <v>43477</v>
      </c>
      <c r="Y684" s="33">
        <f t="shared" si="14"/>
        <v>43477</v>
      </c>
    </row>
    <row r="685" spans="24:25" ht="12.75">
      <c r="X685" s="33">
        <f t="shared" si="14"/>
        <v>43478</v>
      </c>
      <c r="Y685" s="33">
        <f t="shared" si="14"/>
        <v>43478</v>
      </c>
    </row>
    <row r="686" spans="24:25" ht="12.75">
      <c r="X686" s="33">
        <f t="shared" si="14"/>
        <v>43479</v>
      </c>
      <c r="Y686" s="33">
        <f t="shared" si="14"/>
        <v>43479</v>
      </c>
    </row>
    <row r="687" spans="24:25" ht="12.75">
      <c r="X687" s="33">
        <f t="shared" si="14"/>
        <v>43480</v>
      </c>
      <c r="Y687" s="33">
        <f t="shared" si="14"/>
        <v>43480</v>
      </c>
    </row>
    <row r="688" spans="24:25" ht="12.75">
      <c r="X688" s="33">
        <f t="shared" si="14"/>
        <v>43481</v>
      </c>
      <c r="Y688" s="33">
        <f t="shared" si="14"/>
        <v>43481</v>
      </c>
    </row>
    <row r="689" spans="24:25" ht="12.75">
      <c r="X689" s="33">
        <f t="shared" si="14"/>
        <v>43482</v>
      </c>
      <c r="Y689" s="33">
        <f t="shared" si="14"/>
        <v>43482</v>
      </c>
    </row>
    <row r="690" spans="24:25" ht="12.75">
      <c r="X690" s="33">
        <f t="shared" si="14"/>
        <v>43483</v>
      </c>
      <c r="Y690" s="33">
        <f t="shared" si="14"/>
        <v>43483</v>
      </c>
    </row>
    <row r="691" spans="24:25" ht="12.75">
      <c r="X691" s="33">
        <f t="shared" si="14"/>
        <v>43484</v>
      </c>
      <c r="Y691" s="33">
        <f t="shared" si="14"/>
        <v>43484</v>
      </c>
    </row>
    <row r="692" spans="24:25" ht="12.75">
      <c r="X692" s="33">
        <f t="shared" si="14"/>
        <v>43485</v>
      </c>
      <c r="Y692" s="33">
        <f t="shared" si="14"/>
        <v>43485</v>
      </c>
    </row>
    <row r="693" spans="24:25" ht="12.75">
      <c r="X693" s="33">
        <f t="shared" si="14"/>
        <v>43486</v>
      </c>
      <c r="Y693" s="33">
        <f t="shared" si="14"/>
        <v>43486</v>
      </c>
    </row>
    <row r="694" spans="24:25" ht="12.75">
      <c r="X694" s="33">
        <f t="shared" si="14"/>
        <v>43487</v>
      </c>
      <c r="Y694" s="33">
        <f t="shared" si="14"/>
        <v>43487</v>
      </c>
    </row>
    <row r="695" spans="24:25" ht="12.75">
      <c r="X695" s="33">
        <f t="shared" si="14"/>
        <v>43488</v>
      </c>
      <c r="Y695" s="33">
        <f t="shared" si="14"/>
        <v>43488</v>
      </c>
    </row>
    <row r="696" spans="24:25" ht="12.75">
      <c r="X696" s="33">
        <f t="shared" si="14"/>
        <v>43489</v>
      </c>
      <c r="Y696" s="33">
        <f t="shared" si="14"/>
        <v>43489</v>
      </c>
    </row>
    <row r="697" spans="24:25" ht="12.75">
      <c r="X697" s="33">
        <f t="shared" si="14"/>
        <v>43490</v>
      </c>
      <c r="Y697" s="33">
        <f t="shared" si="14"/>
        <v>43490</v>
      </c>
    </row>
    <row r="698" spans="24:25" ht="12.75">
      <c r="X698" s="33">
        <f t="shared" si="14"/>
        <v>43491</v>
      </c>
      <c r="Y698" s="33">
        <f t="shared" si="14"/>
        <v>43491</v>
      </c>
    </row>
    <row r="699" spans="24:25" ht="12.75">
      <c r="X699" s="33">
        <f t="shared" si="14"/>
        <v>43492</v>
      </c>
      <c r="Y699" s="33">
        <f t="shared" si="14"/>
        <v>43492</v>
      </c>
    </row>
    <row r="700" spans="24:25" ht="12.75">
      <c r="X700" s="33">
        <f t="shared" si="14"/>
        <v>43493</v>
      </c>
      <c r="Y700" s="33">
        <f t="shared" si="14"/>
        <v>43493</v>
      </c>
    </row>
    <row r="701" spans="24:25" ht="12.75">
      <c r="X701" s="33">
        <f t="shared" si="14"/>
        <v>43494</v>
      </c>
      <c r="Y701" s="33">
        <f t="shared" si="14"/>
        <v>43494</v>
      </c>
    </row>
    <row r="702" spans="24:25" ht="12.75">
      <c r="X702" s="33">
        <f t="shared" si="14"/>
        <v>43495</v>
      </c>
      <c r="Y702" s="33">
        <f t="shared" si="14"/>
        <v>43495</v>
      </c>
    </row>
    <row r="703" spans="24:25" ht="12.75">
      <c r="X703" s="33">
        <f t="shared" si="14"/>
        <v>43496</v>
      </c>
      <c r="Y703" s="33">
        <f t="shared" si="14"/>
        <v>43496</v>
      </c>
    </row>
    <row r="704" spans="24:25" ht="12.75">
      <c r="X704" s="33">
        <f t="shared" si="14"/>
        <v>43497</v>
      </c>
      <c r="Y704" s="33">
        <f t="shared" si="14"/>
        <v>43497</v>
      </c>
    </row>
    <row r="705" spans="24:25" ht="12.75">
      <c r="X705" s="33">
        <f t="shared" si="14"/>
        <v>43498</v>
      </c>
      <c r="Y705" s="33">
        <f t="shared" si="14"/>
        <v>43498</v>
      </c>
    </row>
    <row r="706" spans="24:25" ht="12.75">
      <c r="X706" s="33">
        <f t="shared" si="14"/>
        <v>43499</v>
      </c>
      <c r="Y706" s="33">
        <f t="shared" si="14"/>
        <v>43499</v>
      </c>
    </row>
    <row r="707" spans="24:25" ht="12.75">
      <c r="X707" s="33">
        <f t="shared" si="14"/>
        <v>43500</v>
      </c>
      <c r="Y707" s="33">
        <f t="shared" si="14"/>
        <v>43500</v>
      </c>
    </row>
    <row r="708" spans="24:25" ht="12.75">
      <c r="X708" s="33">
        <f t="shared" si="14"/>
        <v>43501</v>
      </c>
      <c r="Y708" s="33">
        <f t="shared" si="14"/>
        <v>43501</v>
      </c>
    </row>
    <row r="709" spans="24:25" ht="12.75">
      <c r="X709" s="33">
        <f t="shared" si="14"/>
        <v>43502</v>
      </c>
      <c r="Y709" s="33">
        <f t="shared" si="14"/>
        <v>43502</v>
      </c>
    </row>
    <row r="710" spans="24:25" ht="12.75">
      <c r="X710" s="33">
        <f t="shared" si="14"/>
        <v>43503</v>
      </c>
      <c r="Y710" s="33">
        <f t="shared" si="14"/>
        <v>43503</v>
      </c>
    </row>
    <row r="711" spans="24:25" ht="12.75">
      <c r="X711" s="33">
        <f t="shared" si="14"/>
        <v>43504</v>
      </c>
      <c r="Y711" s="33">
        <f t="shared" si="14"/>
        <v>43504</v>
      </c>
    </row>
    <row r="712" spans="24:25" ht="12.75">
      <c r="X712" s="33">
        <f t="shared" si="14"/>
        <v>43505</v>
      </c>
      <c r="Y712" s="33">
        <f t="shared" si="14"/>
        <v>43505</v>
      </c>
    </row>
    <row r="713" spans="24:25" ht="12.75">
      <c r="X713" s="33">
        <f t="shared" si="14"/>
        <v>43506</v>
      </c>
      <c r="Y713" s="33">
        <f t="shared" si="14"/>
        <v>43506</v>
      </c>
    </row>
    <row r="714" spans="24:25" ht="12.75">
      <c r="X714" s="33">
        <f t="shared" si="14"/>
        <v>43507</v>
      </c>
      <c r="Y714" s="33">
        <f t="shared" si="14"/>
        <v>43507</v>
      </c>
    </row>
    <row r="715" spans="24:25" ht="12.75">
      <c r="X715" s="33">
        <f t="shared" si="14"/>
        <v>43508</v>
      </c>
      <c r="Y715" s="33">
        <f t="shared" si="14"/>
        <v>43508</v>
      </c>
    </row>
    <row r="716" spans="24:25" ht="12.75">
      <c r="X716" s="33">
        <f t="shared" si="14"/>
        <v>43509</v>
      </c>
      <c r="Y716" s="33">
        <f t="shared" si="14"/>
        <v>43509</v>
      </c>
    </row>
    <row r="717" spans="24:25" ht="12.75">
      <c r="X717" s="33">
        <f t="shared" si="14"/>
        <v>43510</v>
      </c>
      <c r="Y717" s="33">
        <f t="shared" si="14"/>
        <v>43510</v>
      </c>
    </row>
    <row r="718" spans="24:25" ht="12.75">
      <c r="X718" s="33">
        <f t="shared" si="14"/>
        <v>43511</v>
      </c>
      <c r="Y718" s="33">
        <f t="shared" si="14"/>
        <v>43511</v>
      </c>
    </row>
    <row r="719" spans="24:25" ht="12.75">
      <c r="X719" s="33">
        <f t="shared" si="14"/>
        <v>43512</v>
      </c>
      <c r="Y719" s="33">
        <f t="shared" si="14"/>
        <v>43512</v>
      </c>
    </row>
    <row r="720" spans="24:25" ht="12.75">
      <c r="X720" s="33">
        <f t="shared" si="14"/>
        <v>43513</v>
      </c>
      <c r="Y720" s="33">
        <f t="shared" si="14"/>
        <v>43513</v>
      </c>
    </row>
    <row r="721" spans="24:25" ht="12.75">
      <c r="X721" s="33">
        <f t="shared" si="14"/>
        <v>43514</v>
      </c>
      <c r="Y721" s="33">
        <f t="shared" si="14"/>
        <v>43514</v>
      </c>
    </row>
    <row r="722" spans="24:25" ht="12.75">
      <c r="X722" s="33">
        <f t="shared" si="14"/>
        <v>43515</v>
      </c>
      <c r="Y722" s="33">
        <f t="shared" si="14"/>
        <v>43515</v>
      </c>
    </row>
    <row r="723" spans="24:25" ht="12.75">
      <c r="X723" s="33">
        <f t="shared" si="14"/>
        <v>43516</v>
      </c>
      <c r="Y723" s="33">
        <f t="shared" si="14"/>
        <v>43516</v>
      </c>
    </row>
    <row r="724" spans="24:25" ht="12.75">
      <c r="X724" s="33">
        <f t="shared" si="14"/>
        <v>43517</v>
      </c>
      <c r="Y724" s="33">
        <f t="shared" si="14"/>
        <v>43517</v>
      </c>
    </row>
    <row r="725" spans="24:25" ht="12.75">
      <c r="X725" s="33">
        <f t="shared" si="14"/>
        <v>43518</v>
      </c>
      <c r="Y725" s="33">
        <f t="shared" si="14"/>
        <v>43518</v>
      </c>
    </row>
    <row r="726" spans="24:25" ht="12.75">
      <c r="X726" s="33">
        <f t="shared" si="14"/>
        <v>43519</v>
      </c>
      <c r="Y726" s="33">
        <f t="shared" si="14"/>
        <v>43519</v>
      </c>
    </row>
    <row r="727" spans="24:25" ht="12.75">
      <c r="X727" s="33">
        <f t="shared" si="14"/>
        <v>43520</v>
      </c>
      <c r="Y727" s="33">
        <f t="shared" si="14"/>
        <v>43520</v>
      </c>
    </row>
    <row r="728" spans="24:25" ht="12.75">
      <c r="X728" s="33">
        <f t="shared" si="14"/>
        <v>43521</v>
      </c>
      <c r="Y728" s="33">
        <f t="shared" si="14"/>
        <v>43521</v>
      </c>
    </row>
    <row r="729" spans="24:25" ht="12.75">
      <c r="X729" s="33">
        <f t="shared" si="14"/>
        <v>43522</v>
      </c>
      <c r="Y729" s="33">
        <f t="shared" si="14"/>
        <v>43522</v>
      </c>
    </row>
    <row r="730" spans="24:25" ht="12.75">
      <c r="X730" s="33">
        <f t="shared" si="14"/>
        <v>43523</v>
      </c>
      <c r="Y730" s="33">
        <f t="shared" si="14"/>
        <v>43523</v>
      </c>
    </row>
    <row r="731" spans="24:25" ht="12.75">
      <c r="X731" s="33">
        <f t="shared" si="14"/>
        <v>43524</v>
      </c>
      <c r="Y731" s="33">
        <f t="shared" si="14"/>
        <v>43524</v>
      </c>
    </row>
    <row r="732" spans="24:25" ht="12.75">
      <c r="X732" s="33">
        <f t="shared" si="14"/>
        <v>43525</v>
      </c>
      <c r="Y732" s="33">
        <f t="shared" si="14"/>
        <v>43525</v>
      </c>
    </row>
    <row r="733" spans="24:25" ht="12.75">
      <c r="X733" s="33">
        <f t="shared" si="14"/>
        <v>43526</v>
      </c>
      <c r="Y733" s="33">
        <f t="shared" si="14"/>
        <v>43526</v>
      </c>
    </row>
    <row r="734" spans="24:25" ht="12.75">
      <c r="X734" s="33">
        <f t="shared" si="14"/>
        <v>43527</v>
      </c>
      <c r="Y734" s="33">
        <f t="shared" si="14"/>
        <v>43527</v>
      </c>
    </row>
    <row r="735" spans="24:25" ht="12.75">
      <c r="X735" s="33">
        <f t="shared" si="14"/>
        <v>43528</v>
      </c>
      <c r="Y735" s="33">
        <f t="shared" si="14"/>
        <v>43528</v>
      </c>
    </row>
    <row r="736" spans="24:25" ht="12.75">
      <c r="X736" s="33">
        <f aca="true" t="shared" si="15" ref="X736:Y799">X735+1</f>
        <v>43529</v>
      </c>
      <c r="Y736" s="33">
        <f t="shared" si="15"/>
        <v>43529</v>
      </c>
    </row>
    <row r="737" spans="24:25" ht="12.75">
      <c r="X737" s="33">
        <f t="shared" si="15"/>
        <v>43530</v>
      </c>
      <c r="Y737" s="33">
        <f t="shared" si="15"/>
        <v>43530</v>
      </c>
    </row>
    <row r="738" spans="24:25" ht="12.75">
      <c r="X738" s="33">
        <f t="shared" si="15"/>
        <v>43531</v>
      </c>
      <c r="Y738" s="33">
        <f t="shared" si="15"/>
        <v>43531</v>
      </c>
    </row>
    <row r="739" spans="24:25" ht="12.75">
      <c r="X739" s="33">
        <f t="shared" si="15"/>
        <v>43532</v>
      </c>
      <c r="Y739" s="33">
        <f t="shared" si="15"/>
        <v>43532</v>
      </c>
    </row>
    <row r="740" spans="24:25" ht="12.75">
      <c r="X740" s="33">
        <f t="shared" si="15"/>
        <v>43533</v>
      </c>
      <c r="Y740" s="33">
        <f t="shared" si="15"/>
        <v>43533</v>
      </c>
    </row>
    <row r="741" spans="24:25" ht="12.75">
      <c r="X741" s="33">
        <f t="shared" si="15"/>
        <v>43534</v>
      </c>
      <c r="Y741" s="33">
        <f t="shared" si="15"/>
        <v>43534</v>
      </c>
    </row>
    <row r="742" spans="24:25" ht="12.75">
      <c r="X742" s="33">
        <f t="shared" si="15"/>
        <v>43535</v>
      </c>
      <c r="Y742" s="33">
        <f t="shared" si="15"/>
        <v>43535</v>
      </c>
    </row>
    <row r="743" spans="24:25" ht="12.75">
      <c r="X743" s="33">
        <f t="shared" si="15"/>
        <v>43536</v>
      </c>
      <c r="Y743" s="33">
        <f t="shared" si="15"/>
        <v>43536</v>
      </c>
    </row>
    <row r="744" spans="24:25" ht="12.75">
      <c r="X744" s="33">
        <f t="shared" si="15"/>
        <v>43537</v>
      </c>
      <c r="Y744" s="33">
        <f t="shared" si="15"/>
        <v>43537</v>
      </c>
    </row>
    <row r="745" spans="24:25" ht="12.75">
      <c r="X745" s="33">
        <f t="shared" si="15"/>
        <v>43538</v>
      </c>
      <c r="Y745" s="33">
        <f t="shared" si="15"/>
        <v>43538</v>
      </c>
    </row>
    <row r="746" spans="24:25" ht="12.75">
      <c r="X746" s="33">
        <f t="shared" si="15"/>
        <v>43539</v>
      </c>
      <c r="Y746" s="33">
        <f t="shared" si="15"/>
        <v>43539</v>
      </c>
    </row>
    <row r="747" spans="24:25" ht="12.75">
      <c r="X747" s="33">
        <f t="shared" si="15"/>
        <v>43540</v>
      </c>
      <c r="Y747" s="33">
        <f t="shared" si="15"/>
        <v>43540</v>
      </c>
    </row>
    <row r="748" spans="24:25" ht="12.75">
      <c r="X748" s="33">
        <f t="shared" si="15"/>
        <v>43541</v>
      </c>
      <c r="Y748" s="33">
        <f t="shared" si="15"/>
        <v>43541</v>
      </c>
    </row>
    <row r="749" spans="24:25" ht="12.75">
      <c r="X749" s="33">
        <f t="shared" si="15"/>
        <v>43542</v>
      </c>
      <c r="Y749" s="33">
        <f t="shared" si="15"/>
        <v>43542</v>
      </c>
    </row>
    <row r="750" spans="24:25" ht="12.75">
      <c r="X750" s="33">
        <f t="shared" si="15"/>
        <v>43543</v>
      </c>
      <c r="Y750" s="33">
        <f t="shared" si="15"/>
        <v>43543</v>
      </c>
    </row>
    <row r="751" spans="24:25" ht="12.75">
      <c r="X751" s="33">
        <f t="shared" si="15"/>
        <v>43544</v>
      </c>
      <c r="Y751" s="33">
        <f t="shared" si="15"/>
        <v>43544</v>
      </c>
    </row>
    <row r="752" spans="24:25" ht="12.75">
      <c r="X752" s="33">
        <f t="shared" si="15"/>
        <v>43545</v>
      </c>
      <c r="Y752" s="33">
        <f t="shared" si="15"/>
        <v>43545</v>
      </c>
    </row>
    <row r="753" spans="24:25" ht="12.75">
      <c r="X753" s="33">
        <f t="shared" si="15"/>
        <v>43546</v>
      </c>
      <c r="Y753" s="33">
        <f t="shared" si="15"/>
        <v>43546</v>
      </c>
    </row>
    <row r="754" spans="24:25" ht="12.75">
      <c r="X754" s="33">
        <f t="shared" si="15"/>
        <v>43547</v>
      </c>
      <c r="Y754" s="33">
        <f t="shared" si="15"/>
        <v>43547</v>
      </c>
    </row>
    <row r="755" spans="24:25" ht="12.75">
      <c r="X755" s="33">
        <f t="shared" si="15"/>
        <v>43548</v>
      </c>
      <c r="Y755" s="33">
        <f t="shared" si="15"/>
        <v>43548</v>
      </c>
    </row>
    <row r="756" spans="24:25" ht="12.75">
      <c r="X756" s="33">
        <f t="shared" si="15"/>
        <v>43549</v>
      </c>
      <c r="Y756" s="33">
        <f t="shared" si="15"/>
        <v>43549</v>
      </c>
    </row>
    <row r="757" spans="24:25" ht="12.75">
      <c r="X757" s="33">
        <f t="shared" si="15"/>
        <v>43550</v>
      </c>
      <c r="Y757" s="33">
        <f t="shared" si="15"/>
        <v>43550</v>
      </c>
    </row>
    <row r="758" spans="24:25" ht="12.75">
      <c r="X758" s="33">
        <f t="shared" si="15"/>
        <v>43551</v>
      </c>
      <c r="Y758" s="33">
        <f t="shared" si="15"/>
        <v>43551</v>
      </c>
    </row>
    <row r="759" spans="24:25" ht="12.75">
      <c r="X759" s="33">
        <f t="shared" si="15"/>
        <v>43552</v>
      </c>
      <c r="Y759" s="33">
        <f t="shared" si="15"/>
        <v>43552</v>
      </c>
    </row>
    <row r="760" spans="24:25" ht="12.75">
      <c r="X760" s="33">
        <f t="shared" si="15"/>
        <v>43553</v>
      </c>
      <c r="Y760" s="33">
        <f t="shared" si="15"/>
        <v>43553</v>
      </c>
    </row>
    <row r="761" spans="24:25" ht="12.75">
      <c r="X761" s="33">
        <f t="shared" si="15"/>
        <v>43554</v>
      </c>
      <c r="Y761" s="33">
        <f t="shared" si="15"/>
        <v>43554</v>
      </c>
    </row>
    <row r="762" spans="24:25" ht="12.75">
      <c r="X762" s="33">
        <f t="shared" si="15"/>
        <v>43555</v>
      </c>
      <c r="Y762" s="33">
        <f t="shared" si="15"/>
        <v>43555</v>
      </c>
    </row>
    <row r="763" spans="24:25" ht="12.75">
      <c r="X763" s="33">
        <f t="shared" si="15"/>
        <v>43556</v>
      </c>
      <c r="Y763" s="33">
        <f t="shared" si="15"/>
        <v>43556</v>
      </c>
    </row>
    <row r="764" spans="24:25" ht="12.75">
      <c r="X764" s="33">
        <f t="shared" si="15"/>
        <v>43557</v>
      </c>
      <c r="Y764" s="33">
        <f t="shared" si="15"/>
        <v>43557</v>
      </c>
    </row>
    <row r="765" spans="24:25" ht="12.75">
      <c r="X765" s="33">
        <f t="shared" si="15"/>
        <v>43558</v>
      </c>
      <c r="Y765" s="33">
        <f t="shared" si="15"/>
        <v>43558</v>
      </c>
    </row>
    <row r="766" spans="24:25" ht="12.75">
      <c r="X766" s="33">
        <f t="shared" si="15"/>
        <v>43559</v>
      </c>
      <c r="Y766" s="33">
        <f t="shared" si="15"/>
        <v>43559</v>
      </c>
    </row>
    <row r="767" spans="24:25" ht="12.75">
      <c r="X767" s="33">
        <f t="shared" si="15"/>
        <v>43560</v>
      </c>
      <c r="Y767" s="33">
        <f t="shared" si="15"/>
        <v>43560</v>
      </c>
    </row>
    <row r="768" spans="24:25" ht="12.75">
      <c r="X768" s="33">
        <f t="shared" si="15"/>
        <v>43561</v>
      </c>
      <c r="Y768" s="33">
        <f t="shared" si="15"/>
        <v>43561</v>
      </c>
    </row>
    <row r="769" spans="24:25" ht="12.75">
      <c r="X769" s="33">
        <f t="shared" si="15"/>
        <v>43562</v>
      </c>
      <c r="Y769" s="33">
        <f t="shared" si="15"/>
        <v>43562</v>
      </c>
    </row>
    <row r="770" spans="24:25" ht="12.75">
      <c r="X770" s="33">
        <f t="shared" si="15"/>
        <v>43563</v>
      </c>
      <c r="Y770" s="33">
        <f t="shared" si="15"/>
        <v>43563</v>
      </c>
    </row>
    <row r="771" spans="24:25" ht="12.75">
      <c r="X771" s="33">
        <f t="shared" si="15"/>
        <v>43564</v>
      </c>
      <c r="Y771" s="33">
        <f t="shared" si="15"/>
        <v>43564</v>
      </c>
    </row>
    <row r="772" spans="24:25" ht="12.75">
      <c r="X772" s="33">
        <f t="shared" si="15"/>
        <v>43565</v>
      </c>
      <c r="Y772" s="33">
        <f t="shared" si="15"/>
        <v>43565</v>
      </c>
    </row>
    <row r="773" spans="24:25" ht="12.75">
      <c r="X773" s="33">
        <f t="shared" si="15"/>
        <v>43566</v>
      </c>
      <c r="Y773" s="33">
        <f t="shared" si="15"/>
        <v>43566</v>
      </c>
    </row>
    <row r="774" spans="24:25" ht="12.75">
      <c r="X774" s="33">
        <f t="shared" si="15"/>
        <v>43567</v>
      </c>
      <c r="Y774" s="33">
        <f t="shared" si="15"/>
        <v>43567</v>
      </c>
    </row>
    <row r="775" spans="24:25" ht="12.75">
      <c r="X775" s="33">
        <f t="shared" si="15"/>
        <v>43568</v>
      </c>
      <c r="Y775" s="33">
        <f t="shared" si="15"/>
        <v>43568</v>
      </c>
    </row>
    <row r="776" spans="24:25" ht="12.75">
      <c r="X776" s="33">
        <f t="shared" si="15"/>
        <v>43569</v>
      </c>
      <c r="Y776" s="33">
        <f t="shared" si="15"/>
        <v>43569</v>
      </c>
    </row>
    <row r="777" spans="24:25" ht="12.75">
      <c r="X777" s="33">
        <f t="shared" si="15"/>
        <v>43570</v>
      </c>
      <c r="Y777" s="33">
        <f t="shared" si="15"/>
        <v>43570</v>
      </c>
    </row>
    <row r="778" spans="24:25" ht="12.75">
      <c r="X778" s="33">
        <f t="shared" si="15"/>
        <v>43571</v>
      </c>
      <c r="Y778" s="33">
        <f t="shared" si="15"/>
        <v>43571</v>
      </c>
    </row>
    <row r="779" spans="24:25" ht="12.75">
      <c r="X779" s="33">
        <f t="shared" si="15"/>
        <v>43572</v>
      </c>
      <c r="Y779" s="33">
        <f t="shared" si="15"/>
        <v>43572</v>
      </c>
    </row>
    <row r="780" spans="24:25" ht="12.75">
      <c r="X780" s="33">
        <f t="shared" si="15"/>
        <v>43573</v>
      </c>
      <c r="Y780" s="33">
        <f t="shared" si="15"/>
        <v>43573</v>
      </c>
    </row>
    <row r="781" spans="24:25" ht="12.75">
      <c r="X781" s="33">
        <f t="shared" si="15"/>
        <v>43574</v>
      </c>
      <c r="Y781" s="33">
        <f t="shared" si="15"/>
        <v>43574</v>
      </c>
    </row>
    <row r="782" spans="24:25" ht="12.75">
      <c r="X782" s="33">
        <f t="shared" si="15"/>
        <v>43575</v>
      </c>
      <c r="Y782" s="33">
        <f t="shared" si="15"/>
        <v>43575</v>
      </c>
    </row>
    <row r="783" spans="24:25" ht="12.75">
      <c r="X783" s="33">
        <f t="shared" si="15"/>
        <v>43576</v>
      </c>
      <c r="Y783" s="33">
        <f t="shared" si="15"/>
        <v>43576</v>
      </c>
    </row>
    <row r="784" spans="24:25" ht="12.75">
      <c r="X784" s="33">
        <f t="shared" si="15"/>
        <v>43577</v>
      </c>
      <c r="Y784" s="33">
        <f t="shared" si="15"/>
        <v>43577</v>
      </c>
    </row>
    <row r="785" spans="24:25" ht="12.75">
      <c r="X785" s="33">
        <f t="shared" si="15"/>
        <v>43578</v>
      </c>
      <c r="Y785" s="33">
        <f t="shared" si="15"/>
        <v>43578</v>
      </c>
    </row>
    <row r="786" spans="24:25" ht="12.75">
      <c r="X786" s="33">
        <f t="shared" si="15"/>
        <v>43579</v>
      </c>
      <c r="Y786" s="33">
        <f t="shared" si="15"/>
        <v>43579</v>
      </c>
    </row>
    <row r="787" spans="24:25" ht="12.75">
      <c r="X787" s="33">
        <f t="shared" si="15"/>
        <v>43580</v>
      </c>
      <c r="Y787" s="33">
        <f t="shared" si="15"/>
        <v>43580</v>
      </c>
    </row>
    <row r="788" spans="24:25" ht="12.75">
      <c r="X788" s="33">
        <f t="shared" si="15"/>
        <v>43581</v>
      </c>
      <c r="Y788" s="33">
        <f t="shared" si="15"/>
        <v>43581</v>
      </c>
    </row>
    <row r="789" spans="24:25" ht="12.75">
      <c r="X789" s="33">
        <f t="shared" si="15"/>
        <v>43582</v>
      </c>
      <c r="Y789" s="33">
        <f t="shared" si="15"/>
        <v>43582</v>
      </c>
    </row>
    <row r="790" spans="24:25" ht="12.75">
      <c r="X790" s="33">
        <f t="shared" si="15"/>
        <v>43583</v>
      </c>
      <c r="Y790" s="33">
        <f t="shared" si="15"/>
        <v>43583</v>
      </c>
    </row>
    <row r="791" spans="24:25" ht="12.75">
      <c r="X791" s="33">
        <f t="shared" si="15"/>
        <v>43584</v>
      </c>
      <c r="Y791" s="33">
        <f t="shared" si="15"/>
        <v>43584</v>
      </c>
    </row>
    <row r="792" spans="24:25" ht="12.75">
      <c r="X792" s="33">
        <f t="shared" si="15"/>
        <v>43585</v>
      </c>
      <c r="Y792" s="33">
        <f t="shared" si="15"/>
        <v>43585</v>
      </c>
    </row>
    <row r="793" spans="24:25" ht="12.75">
      <c r="X793" s="33">
        <f t="shared" si="15"/>
        <v>43586</v>
      </c>
      <c r="Y793" s="33">
        <f t="shared" si="15"/>
        <v>43586</v>
      </c>
    </row>
    <row r="794" spans="24:25" ht="12.75">
      <c r="X794" s="33">
        <f t="shared" si="15"/>
        <v>43587</v>
      </c>
      <c r="Y794" s="33">
        <f t="shared" si="15"/>
        <v>43587</v>
      </c>
    </row>
    <row r="795" spans="24:25" ht="12.75">
      <c r="X795" s="33">
        <f t="shared" si="15"/>
        <v>43588</v>
      </c>
      <c r="Y795" s="33">
        <f t="shared" si="15"/>
        <v>43588</v>
      </c>
    </row>
    <row r="796" spans="24:25" ht="12.75">
      <c r="X796" s="33">
        <f t="shared" si="15"/>
        <v>43589</v>
      </c>
      <c r="Y796" s="33">
        <f t="shared" si="15"/>
        <v>43589</v>
      </c>
    </row>
    <row r="797" spans="24:25" ht="12.75">
      <c r="X797" s="33">
        <f t="shared" si="15"/>
        <v>43590</v>
      </c>
      <c r="Y797" s="33">
        <f t="shared" si="15"/>
        <v>43590</v>
      </c>
    </row>
    <row r="798" spans="24:25" ht="12.75">
      <c r="X798" s="33">
        <f t="shared" si="15"/>
        <v>43591</v>
      </c>
      <c r="Y798" s="33">
        <f t="shared" si="15"/>
        <v>43591</v>
      </c>
    </row>
    <row r="799" spans="24:25" ht="12.75">
      <c r="X799" s="33">
        <f t="shared" si="15"/>
        <v>43592</v>
      </c>
      <c r="Y799" s="33">
        <f t="shared" si="15"/>
        <v>43592</v>
      </c>
    </row>
    <row r="800" spans="24:25" ht="12.75">
      <c r="X800" s="33">
        <f aca="true" t="shared" si="16" ref="X800:Y863">X799+1</f>
        <v>43593</v>
      </c>
      <c r="Y800" s="33">
        <f t="shared" si="16"/>
        <v>43593</v>
      </c>
    </row>
    <row r="801" spans="24:25" ht="12.75">
      <c r="X801" s="33">
        <f t="shared" si="16"/>
        <v>43594</v>
      </c>
      <c r="Y801" s="33">
        <f t="shared" si="16"/>
        <v>43594</v>
      </c>
    </row>
    <row r="802" spans="24:25" ht="12.75">
      <c r="X802" s="33">
        <f t="shared" si="16"/>
        <v>43595</v>
      </c>
      <c r="Y802" s="33">
        <f t="shared" si="16"/>
        <v>43595</v>
      </c>
    </row>
    <row r="803" spans="24:25" ht="12.75">
      <c r="X803" s="33">
        <f t="shared" si="16"/>
        <v>43596</v>
      </c>
      <c r="Y803" s="33">
        <f t="shared" si="16"/>
        <v>43596</v>
      </c>
    </row>
    <row r="804" spans="24:25" ht="12.75">
      <c r="X804" s="33">
        <f t="shared" si="16"/>
        <v>43597</v>
      </c>
      <c r="Y804" s="33">
        <f t="shared" si="16"/>
        <v>43597</v>
      </c>
    </row>
    <row r="805" spans="24:25" ht="12.75">
      <c r="X805" s="33">
        <f t="shared" si="16"/>
        <v>43598</v>
      </c>
      <c r="Y805" s="33">
        <f t="shared" si="16"/>
        <v>43598</v>
      </c>
    </row>
    <row r="806" spans="24:25" ht="12.75">
      <c r="X806" s="33">
        <f t="shared" si="16"/>
        <v>43599</v>
      </c>
      <c r="Y806" s="33">
        <f t="shared" si="16"/>
        <v>43599</v>
      </c>
    </row>
    <row r="807" spans="24:25" ht="12.75">
      <c r="X807" s="33">
        <f t="shared" si="16"/>
        <v>43600</v>
      </c>
      <c r="Y807" s="33">
        <f t="shared" si="16"/>
        <v>43600</v>
      </c>
    </row>
    <row r="808" spans="24:25" ht="12.75">
      <c r="X808" s="33">
        <f t="shared" si="16"/>
        <v>43601</v>
      </c>
      <c r="Y808" s="33">
        <f t="shared" si="16"/>
        <v>43601</v>
      </c>
    </row>
    <row r="809" spans="24:25" ht="12.75">
      <c r="X809" s="33">
        <f t="shared" si="16"/>
        <v>43602</v>
      </c>
      <c r="Y809" s="33">
        <f t="shared" si="16"/>
        <v>43602</v>
      </c>
    </row>
    <row r="810" spans="24:25" ht="12.75">
      <c r="X810" s="33">
        <f t="shared" si="16"/>
        <v>43603</v>
      </c>
      <c r="Y810" s="33">
        <f t="shared" si="16"/>
        <v>43603</v>
      </c>
    </row>
    <row r="811" spans="24:25" ht="12.75">
      <c r="X811" s="33">
        <f t="shared" si="16"/>
        <v>43604</v>
      </c>
      <c r="Y811" s="33">
        <f t="shared" si="16"/>
        <v>43604</v>
      </c>
    </row>
    <row r="812" spans="24:25" ht="12.75">
      <c r="X812" s="33">
        <f t="shared" si="16"/>
        <v>43605</v>
      </c>
      <c r="Y812" s="33">
        <f t="shared" si="16"/>
        <v>43605</v>
      </c>
    </row>
    <row r="813" spans="24:25" ht="12.75">
      <c r="X813" s="33">
        <f t="shared" si="16"/>
        <v>43606</v>
      </c>
      <c r="Y813" s="33">
        <f t="shared" si="16"/>
        <v>43606</v>
      </c>
    </row>
    <row r="814" spans="24:25" ht="12.75">
      <c r="X814" s="33">
        <f t="shared" si="16"/>
        <v>43607</v>
      </c>
      <c r="Y814" s="33">
        <f t="shared" si="16"/>
        <v>43607</v>
      </c>
    </row>
    <row r="815" spans="24:25" ht="12.75">
      <c r="X815" s="33">
        <f t="shared" si="16"/>
        <v>43608</v>
      </c>
      <c r="Y815" s="33">
        <f t="shared" si="16"/>
        <v>43608</v>
      </c>
    </row>
    <row r="816" spans="24:25" ht="12.75">
      <c r="X816" s="33">
        <f t="shared" si="16"/>
        <v>43609</v>
      </c>
      <c r="Y816" s="33">
        <f t="shared" si="16"/>
        <v>43609</v>
      </c>
    </row>
    <row r="817" spans="24:25" ht="12.75">
      <c r="X817" s="33">
        <f t="shared" si="16"/>
        <v>43610</v>
      </c>
      <c r="Y817" s="33">
        <f t="shared" si="16"/>
        <v>43610</v>
      </c>
    </row>
    <row r="818" spans="24:25" ht="12.75">
      <c r="X818" s="33">
        <f t="shared" si="16"/>
        <v>43611</v>
      </c>
      <c r="Y818" s="33">
        <f t="shared" si="16"/>
        <v>43611</v>
      </c>
    </row>
    <row r="819" spans="24:25" ht="12.75">
      <c r="X819" s="33">
        <f t="shared" si="16"/>
        <v>43612</v>
      </c>
      <c r="Y819" s="33">
        <f t="shared" si="16"/>
        <v>43612</v>
      </c>
    </row>
    <row r="820" spans="24:25" ht="12.75">
      <c r="X820" s="33">
        <f t="shared" si="16"/>
        <v>43613</v>
      </c>
      <c r="Y820" s="33">
        <f t="shared" si="16"/>
        <v>43613</v>
      </c>
    </row>
    <row r="821" spans="24:25" ht="12.75">
      <c r="X821" s="33">
        <f t="shared" si="16"/>
        <v>43614</v>
      </c>
      <c r="Y821" s="33">
        <f t="shared" si="16"/>
        <v>43614</v>
      </c>
    </row>
    <row r="822" spans="24:25" ht="12.75">
      <c r="X822" s="33">
        <f t="shared" si="16"/>
        <v>43615</v>
      </c>
      <c r="Y822" s="33">
        <f t="shared" si="16"/>
        <v>43615</v>
      </c>
    </row>
    <row r="823" spans="24:25" ht="12.75">
      <c r="X823" s="33">
        <f t="shared" si="16"/>
        <v>43616</v>
      </c>
      <c r="Y823" s="33">
        <f t="shared" si="16"/>
        <v>43616</v>
      </c>
    </row>
    <row r="824" spans="24:25" ht="12.75">
      <c r="X824" s="33">
        <f t="shared" si="16"/>
        <v>43617</v>
      </c>
      <c r="Y824" s="33">
        <f t="shared" si="16"/>
        <v>43617</v>
      </c>
    </row>
    <row r="825" spans="24:25" ht="12.75">
      <c r="X825" s="33">
        <f t="shared" si="16"/>
        <v>43618</v>
      </c>
      <c r="Y825" s="33">
        <f t="shared" si="16"/>
        <v>43618</v>
      </c>
    </row>
    <row r="826" spans="24:25" ht="12.75">
      <c r="X826" s="33">
        <f t="shared" si="16"/>
        <v>43619</v>
      </c>
      <c r="Y826" s="33">
        <f t="shared" si="16"/>
        <v>43619</v>
      </c>
    </row>
    <row r="827" spans="24:25" ht="12.75">
      <c r="X827" s="33">
        <f t="shared" si="16"/>
        <v>43620</v>
      </c>
      <c r="Y827" s="33">
        <f t="shared" si="16"/>
        <v>43620</v>
      </c>
    </row>
    <row r="828" spans="24:25" ht="12.75">
      <c r="X828" s="33">
        <f t="shared" si="16"/>
        <v>43621</v>
      </c>
      <c r="Y828" s="33">
        <f t="shared" si="16"/>
        <v>43621</v>
      </c>
    </row>
    <row r="829" spans="24:25" ht="12.75">
      <c r="X829" s="33">
        <f t="shared" si="16"/>
        <v>43622</v>
      </c>
      <c r="Y829" s="33">
        <f t="shared" si="16"/>
        <v>43622</v>
      </c>
    </row>
    <row r="830" spans="24:25" ht="12.75">
      <c r="X830" s="33">
        <f t="shared" si="16"/>
        <v>43623</v>
      </c>
      <c r="Y830" s="33">
        <f t="shared" si="16"/>
        <v>43623</v>
      </c>
    </row>
    <row r="831" spans="24:25" ht="12.75">
      <c r="X831" s="33">
        <f t="shared" si="16"/>
        <v>43624</v>
      </c>
      <c r="Y831" s="33">
        <f t="shared" si="16"/>
        <v>43624</v>
      </c>
    </row>
    <row r="832" spans="24:25" ht="12.75">
      <c r="X832" s="33">
        <f t="shared" si="16"/>
        <v>43625</v>
      </c>
      <c r="Y832" s="33">
        <f t="shared" si="16"/>
        <v>43625</v>
      </c>
    </row>
    <row r="833" spans="24:25" ht="12.75">
      <c r="X833" s="33">
        <f t="shared" si="16"/>
        <v>43626</v>
      </c>
      <c r="Y833" s="33">
        <f t="shared" si="16"/>
        <v>43626</v>
      </c>
    </row>
    <row r="834" spans="24:25" ht="12.75">
      <c r="X834" s="33">
        <f t="shared" si="16"/>
        <v>43627</v>
      </c>
      <c r="Y834" s="33">
        <f t="shared" si="16"/>
        <v>43627</v>
      </c>
    </row>
    <row r="835" spans="24:25" ht="12.75">
      <c r="X835" s="33">
        <f t="shared" si="16"/>
        <v>43628</v>
      </c>
      <c r="Y835" s="33">
        <f t="shared" si="16"/>
        <v>43628</v>
      </c>
    </row>
    <row r="836" spans="24:25" ht="12.75">
      <c r="X836" s="33">
        <f t="shared" si="16"/>
        <v>43629</v>
      </c>
      <c r="Y836" s="33">
        <f t="shared" si="16"/>
        <v>43629</v>
      </c>
    </row>
    <row r="837" spans="24:25" ht="12.75">
      <c r="X837" s="33">
        <f t="shared" si="16"/>
        <v>43630</v>
      </c>
      <c r="Y837" s="33">
        <f t="shared" si="16"/>
        <v>43630</v>
      </c>
    </row>
    <row r="838" spans="24:25" ht="12.75">
      <c r="X838" s="33">
        <f t="shared" si="16"/>
        <v>43631</v>
      </c>
      <c r="Y838" s="33">
        <f t="shared" si="16"/>
        <v>43631</v>
      </c>
    </row>
    <row r="839" spans="24:25" ht="12.75">
      <c r="X839" s="33">
        <f t="shared" si="16"/>
        <v>43632</v>
      </c>
      <c r="Y839" s="33">
        <f t="shared" si="16"/>
        <v>43632</v>
      </c>
    </row>
    <row r="840" spans="24:25" ht="12.75">
      <c r="X840" s="33">
        <f t="shared" si="16"/>
        <v>43633</v>
      </c>
      <c r="Y840" s="33">
        <f t="shared" si="16"/>
        <v>43633</v>
      </c>
    </row>
    <row r="841" spans="24:25" ht="12.75">
      <c r="X841" s="33">
        <f t="shared" si="16"/>
        <v>43634</v>
      </c>
      <c r="Y841" s="33">
        <f t="shared" si="16"/>
        <v>43634</v>
      </c>
    </row>
    <row r="842" spans="24:25" ht="12.75">
      <c r="X842" s="33">
        <f t="shared" si="16"/>
        <v>43635</v>
      </c>
      <c r="Y842" s="33">
        <f t="shared" si="16"/>
        <v>43635</v>
      </c>
    </row>
    <row r="843" spans="24:25" ht="12.75">
      <c r="X843" s="33">
        <f t="shared" si="16"/>
        <v>43636</v>
      </c>
      <c r="Y843" s="33">
        <f t="shared" si="16"/>
        <v>43636</v>
      </c>
    </row>
    <row r="844" spans="24:25" ht="12.75">
      <c r="X844" s="33">
        <f t="shared" si="16"/>
        <v>43637</v>
      </c>
      <c r="Y844" s="33">
        <f t="shared" si="16"/>
        <v>43637</v>
      </c>
    </row>
    <row r="845" spans="24:25" ht="12.75">
      <c r="X845" s="33">
        <f t="shared" si="16"/>
        <v>43638</v>
      </c>
      <c r="Y845" s="33">
        <f t="shared" si="16"/>
        <v>43638</v>
      </c>
    </row>
    <row r="846" spans="24:25" ht="12.75">
      <c r="X846" s="33">
        <f t="shared" si="16"/>
        <v>43639</v>
      </c>
      <c r="Y846" s="33">
        <f t="shared" si="16"/>
        <v>43639</v>
      </c>
    </row>
    <row r="847" spans="24:25" ht="12.75">
      <c r="X847" s="33">
        <f t="shared" si="16"/>
        <v>43640</v>
      </c>
      <c r="Y847" s="33">
        <f t="shared" si="16"/>
        <v>43640</v>
      </c>
    </row>
    <row r="848" spans="24:25" ht="12.75">
      <c r="X848" s="33">
        <f t="shared" si="16"/>
        <v>43641</v>
      </c>
      <c r="Y848" s="33">
        <f t="shared" si="16"/>
        <v>43641</v>
      </c>
    </row>
    <row r="849" spans="24:25" ht="12.75">
      <c r="X849" s="33">
        <f t="shared" si="16"/>
        <v>43642</v>
      </c>
      <c r="Y849" s="33">
        <f t="shared" si="16"/>
        <v>43642</v>
      </c>
    </row>
    <row r="850" spans="24:25" ht="12.75">
      <c r="X850" s="33">
        <f t="shared" si="16"/>
        <v>43643</v>
      </c>
      <c r="Y850" s="33">
        <f t="shared" si="16"/>
        <v>43643</v>
      </c>
    </row>
    <row r="851" spans="24:25" ht="12.75">
      <c r="X851" s="33">
        <f t="shared" si="16"/>
        <v>43644</v>
      </c>
      <c r="Y851" s="33">
        <f t="shared" si="16"/>
        <v>43644</v>
      </c>
    </row>
    <row r="852" spans="24:25" ht="12.75">
      <c r="X852" s="33">
        <f t="shared" si="16"/>
        <v>43645</v>
      </c>
      <c r="Y852" s="33">
        <f t="shared" si="16"/>
        <v>43645</v>
      </c>
    </row>
    <row r="853" spans="24:25" ht="12.75">
      <c r="X853" s="33">
        <f t="shared" si="16"/>
        <v>43646</v>
      </c>
      <c r="Y853" s="33">
        <f t="shared" si="16"/>
        <v>43646</v>
      </c>
    </row>
    <row r="854" spans="24:25" ht="12.75">
      <c r="X854" s="33">
        <f t="shared" si="16"/>
        <v>43647</v>
      </c>
      <c r="Y854" s="33">
        <f t="shared" si="16"/>
        <v>43647</v>
      </c>
    </row>
    <row r="855" spans="24:25" ht="12.75">
      <c r="X855" s="33">
        <f t="shared" si="16"/>
        <v>43648</v>
      </c>
      <c r="Y855" s="33">
        <f t="shared" si="16"/>
        <v>43648</v>
      </c>
    </row>
    <row r="856" spans="24:25" ht="12.75">
      <c r="X856" s="33">
        <f t="shared" si="16"/>
        <v>43649</v>
      </c>
      <c r="Y856" s="33">
        <f t="shared" si="16"/>
        <v>43649</v>
      </c>
    </row>
    <row r="857" spans="24:25" ht="12.75">
      <c r="X857" s="33">
        <f t="shared" si="16"/>
        <v>43650</v>
      </c>
      <c r="Y857" s="33">
        <f t="shared" si="16"/>
        <v>43650</v>
      </c>
    </row>
    <row r="858" spans="24:25" ht="12.75">
      <c r="X858" s="33">
        <f t="shared" si="16"/>
        <v>43651</v>
      </c>
      <c r="Y858" s="33">
        <f t="shared" si="16"/>
        <v>43651</v>
      </c>
    </row>
    <row r="859" spans="24:25" ht="12.75">
      <c r="X859" s="33">
        <f t="shared" si="16"/>
        <v>43652</v>
      </c>
      <c r="Y859" s="33">
        <f t="shared" si="16"/>
        <v>43652</v>
      </c>
    </row>
    <row r="860" spans="24:25" ht="12.75">
      <c r="X860" s="33">
        <f t="shared" si="16"/>
        <v>43653</v>
      </c>
      <c r="Y860" s="33">
        <f t="shared" si="16"/>
        <v>43653</v>
      </c>
    </row>
    <row r="861" spans="24:25" ht="12.75">
      <c r="X861" s="33">
        <f t="shared" si="16"/>
        <v>43654</v>
      </c>
      <c r="Y861" s="33">
        <f t="shared" si="16"/>
        <v>43654</v>
      </c>
    </row>
    <row r="862" spans="24:25" ht="12.75">
      <c r="X862" s="33">
        <f t="shared" si="16"/>
        <v>43655</v>
      </c>
      <c r="Y862" s="33">
        <f t="shared" si="16"/>
        <v>43655</v>
      </c>
    </row>
    <row r="863" spans="24:25" ht="12.75">
      <c r="X863" s="33">
        <f t="shared" si="16"/>
        <v>43656</v>
      </c>
      <c r="Y863" s="33">
        <f t="shared" si="16"/>
        <v>43656</v>
      </c>
    </row>
    <row r="864" spans="24:25" ht="12.75">
      <c r="X864" s="33">
        <f aca="true" t="shared" si="17" ref="X864:Y927">X863+1</f>
        <v>43657</v>
      </c>
      <c r="Y864" s="33">
        <f t="shared" si="17"/>
        <v>43657</v>
      </c>
    </row>
    <row r="865" spans="24:25" ht="12.75">
      <c r="X865" s="33">
        <f t="shared" si="17"/>
        <v>43658</v>
      </c>
      <c r="Y865" s="33">
        <f t="shared" si="17"/>
        <v>43658</v>
      </c>
    </row>
    <row r="866" spans="24:25" ht="12.75">
      <c r="X866" s="33">
        <f t="shared" si="17"/>
        <v>43659</v>
      </c>
      <c r="Y866" s="33">
        <f t="shared" si="17"/>
        <v>43659</v>
      </c>
    </row>
    <row r="867" spans="24:25" ht="12.75">
      <c r="X867" s="33">
        <f t="shared" si="17"/>
        <v>43660</v>
      </c>
      <c r="Y867" s="33">
        <f t="shared" si="17"/>
        <v>43660</v>
      </c>
    </row>
    <row r="868" spans="24:25" ht="12.75">
      <c r="X868" s="33">
        <f t="shared" si="17"/>
        <v>43661</v>
      </c>
      <c r="Y868" s="33">
        <f t="shared" si="17"/>
        <v>43661</v>
      </c>
    </row>
    <row r="869" spans="24:25" ht="12.75">
      <c r="X869" s="33">
        <f t="shared" si="17"/>
        <v>43662</v>
      </c>
      <c r="Y869" s="33">
        <f t="shared" si="17"/>
        <v>43662</v>
      </c>
    </row>
    <row r="870" spans="24:25" ht="12.75">
      <c r="X870" s="33">
        <f t="shared" si="17"/>
        <v>43663</v>
      </c>
      <c r="Y870" s="33">
        <f t="shared" si="17"/>
        <v>43663</v>
      </c>
    </row>
    <row r="871" spans="24:25" ht="12.75">
      <c r="X871" s="33">
        <f t="shared" si="17"/>
        <v>43664</v>
      </c>
      <c r="Y871" s="33">
        <f t="shared" si="17"/>
        <v>43664</v>
      </c>
    </row>
    <row r="872" spans="24:25" ht="12.75">
      <c r="X872" s="33">
        <f t="shared" si="17"/>
        <v>43665</v>
      </c>
      <c r="Y872" s="33">
        <f t="shared" si="17"/>
        <v>43665</v>
      </c>
    </row>
    <row r="873" spans="24:25" ht="12.75">
      <c r="X873" s="33">
        <f t="shared" si="17"/>
        <v>43666</v>
      </c>
      <c r="Y873" s="33">
        <f t="shared" si="17"/>
        <v>43666</v>
      </c>
    </row>
    <row r="874" spans="24:25" ht="12.75">
      <c r="X874" s="33">
        <f t="shared" si="17"/>
        <v>43667</v>
      </c>
      <c r="Y874" s="33">
        <f t="shared" si="17"/>
        <v>43667</v>
      </c>
    </row>
    <row r="875" spans="24:25" ht="12.75">
      <c r="X875" s="33">
        <f t="shared" si="17"/>
        <v>43668</v>
      </c>
      <c r="Y875" s="33">
        <f t="shared" si="17"/>
        <v>43668</v>
      </c>
    </row>
    <row r="876" spans="24:25" ht="12.75">
      <c r="X876" s="33">
        <f t="shared" si="17"/>
        <v>43669</v>
      </c>
      <c r="Y876" s="33">
        <f t="shared" si="17"/>
        <v>43669</v>
      </c>
    </row>
    <row r="877" spans="24:25" ht="12.75">
      <c r="X877" s="33">
        <f t="shared" si="17"/>
        <v>43670</v>
      </c>
      <c r="Y877" s="33">
        <f t="shared" si="17"/>
        <v>43670</v>
      </c>
    </row>
    <row r="878" spans="24:25" ht="12.75">
      <c r="X878" s="33">
        <f t="shared" si="17"/>
        <v>43671</v>
      </c>
      <c r="Y878" s="33">
        <f t="shared" si="17"/>
        <v>43671</v>
      </c>
    </row>
    <row r="879" spans="24:25" ht="12.75">
      <c r="X879" s="33">
        <f t="shared" si="17"/>
        <v>43672</v>
      </c>
      <c r="Y879" s="33">
        <f t="shared" si="17"/>
        <v>43672</v>
      </c>
    </row>
    <row r="880" spans="24:25" ht="12.75">
      <c r="X880" s="33">
        <f t="shared" si="17"/>
        <v>43673</v>
      </c>
      <c r="Y880" s="33">
        <f t="shared" si="17"/>
        <v>43673</v>
      </c>
    </row>
    <row r="881" spans="24:25" ht="12.75">
      <c r="X881" s="33">
        <f t="shared" si="17"/>
        <v>43674</v>
      </c>
      <c r="Y881" s="33">
        <f t="shared" si="17"/>
        <v>43674</v>
      </c>
    </row>
    <row r="882" spans="24:25" ht="12.75">
      <c r="X882" s="33">
        <f t="shared" si="17"/>
        <v>43675</v>
      </c>
      <c r="Y882" s="33">
        <f t="shared" si="17"/>
        <v>43675</v>
      </c>
    </row>
    <row r="883" spans="24:25" ht="12.75">
      <c r="X883" s="33">
        <f t="shared" si="17"/>
        <v>43676</v>
      </c>
      <c r="Y883" s="33">
        <f t="shared" si="17"/>
        <v>43676</v>
      </c>
    </row>
    <row r="884" spans="24:25" ht="12.75">
      <c r="X884" s="33">
        <f t="shared" si="17"/>
        <v>43677</v>
      </c>
      <c r="Y884" s="33">
        <f t="shared" si="17"/>
        <v>43677</v>
      </c>
    </row>
    <row r="885" spans="24:25" ht="12.75">
      <c r="X885" s="33">
        <f t="shared" si="17"/>
        <v>43678</v>
      </c>
      <c r="Y885" s="33">
        <f t="shared" si="17"/>
        <v>43678</v>
      </c>
    </row>
    <row r="886" spans="24:25" ht="12.75">
      <c r="X886" s="33">
        <f t="shared" si="17"/>
        <v>43679</v>
      </c>
      <c r="Y886" s="33">
        <f t="shared" si="17"/>
        <v>43679</v>
      </c>
    </row>
    <row r="887" spans="24:25" ht="12.75">
      <c r="X887" s="33">
        <f t="shared" si="17"/>
        <v>43680</v>
      </c>
      <c r="Y887" s="33">
        <f t="shared" si="17"/>
        <v>43680</v>
      </c>
    </row>
    <row r="888" spans="24:25" ht="12.75">
      <c r="X888" s="33">
        <f t="shared" si="17"/>
        <v>43681</v>
      </c>
      <c r="Y888" s="33">
        <f t="shared" si="17"/>
        <v>43681</v>
      </c>
    </row>
    <row r="889" spans="24:25" ht="12.75">
      <c r="X889" s="33">
        <f t="shared" si="17"/>
        <v>43682</v>
      </c>
      <c r="Y889" s="33">
        <f t="shared" si="17"/>
        <v>43682</v>
      </c>
    </row>
    <row r="890" spans="24:25" ht="12.75">
      <c r="X890" s="33">
        <f t="shared" si="17"/>
        <v>43683</v>
      </c>
      <c r="Y890" s="33">
        <f t="shared" si="17"/>
        <v>43683</v>
      </c>
    </row>
    <row r="891" spans="24:25" ht="12.75">
      <c r="X891" s="33">
        <f t="shared" si="17"/>
        <v>43684</v>
      </c>
      <c r="Y891" s="33">
        <f t="shared" si="17"/>
        <v>43684</v>
      </c>
    </row>
    <row r="892" spans="24:25" ht="12.75">
      <c r="X892" s="33">
        <f t="shared" si="17"/>
        <v>43685</v>
      </c>
      <c r="Y892" s="33">
        <f t="shared" si="17"/>
        <v>43685</v>
      </c>
    </row>
    <row r="893" spans="24:25" ht="12.75">
      <c r="X893" s="33">
        <f t="shared" si="17"/>
        <v>43686</v>
      </c>
      <c r="Y893" s="33">
        <f t="shared" si="17"/>
        <v>43686</v>
      </c>
    </row>
    <row r="894" spans="24:25" ht="12.75">
      <c r="X894" s="33">
        <f t="shared" si="17"/>
        <v>43687</v>
      </c>
      <c r="Y894" s="33">
        <f t="shared" si="17"/>
        <v>43687</v>
      </c>
    </row>
    <row r="895" spans="24:25" ht="12.75">
      <c r="X895" s="33">
        <f t="shared" si="17"/>
        <v>43688</v>
      </c>
      <c r="Y895" s="33">
        <f t="shared" si="17"/>
        <v>43688</v>
      </c>
    </row>
    <row r="896" spans="24:25" ht="12.75">
      <c r="X896" s="33">
        <f t="shared" si="17"/>
        <v>43689</v>
      </c>
      <c r="Y896" s="33">
        <f t="shared" si="17"/>
        <v>43689</v>
      </c>
    </row>
    <row r="897" spans="24:25" ht="12.75">
      <c r="X897" s="33">
        <f t="shared" si="17"/>
        <v>43690</v>
      </c>
      <c r="Y897" s="33">
        <f t="shared" si="17"/>
        <v>43690</v>
      </c>
    </row>
    <row r="898" spans="24:25" ht="12.75">
      <c r="X898" s="33">
        <f t="shared" si="17"/>
        <v>43691</v>
      </c>
      <c r="Y898" s="33">
        <f t="shared" si="17"/>
        <v>43691</v>
      </c>
    </row>
    <row r="899" spans="24:25" ht="12.75">
      <c r="X899" s="33">
        <f t="shared" si="17"/>
        <v>43692</v>
      </c>
      <c r="Y899" s="33">
        <f t="shared" si="17"/>
        <v>43692</v>
      </c>
    </row>
    <row r="900" spans="24:25" ht="12.75">
      <c r="X900" s="33">
        <f t="shared" si="17"/>
        <v>43693</v>
      </c>
      <c r="Y900" s="33">
        <f t="shared" si="17"/>
        <v>43693</v>
      </c>
    </row>
    <row r="901" spans="24:25" ht="12.75">
      <c r="X901" s="33">
        <f t="shared" si="17"/>
        <v>43694</v>
      </c>
      <c r="Y901" s="33">
        <f t="shared" si="17"/>
        <v>43694</v>
      </c>
    </row>
    <row r="902" spans="24:25" ht="12.75">
      <c r="X902" s="33">
        <f t="shared" si="17"/>
        <v>43695</v>
      </c>
      <c r="Y902" s="33">
        <f t="shared" si="17"/>
        <v>43695</v>
      </c>
    </row>
    <row r="903" spans="24:25" ht="12.75">
      <c r="X903" s="33">
        <f t="shared" si="17"/>
        <v>43696</v>
      </c>
      <c r="Y903" s="33">
        <f t="shared" si="17"/>
        <v>43696</v>
      </c>
    </row>
    <row r="904" spans="24:25" ht="12.75">
      <c r="X904" s="33">
        <f t="shared" si="17"/>
        <v>43697</v>
      </c>
      <c r="Y904" s="33">
        <f t="shared" si="17"/>
        <v>43697</v>
      </c>
    </row>
    <row r="905" spans="24:25" ht="12.75">
      <c r="X905" s="33">
        <f t="shared" si="17"/>
        <v>43698</v>
      </c>
      <c r="Y905" s="33">
        <f t="shared" si="17"/>
        <v>43698</v>
      </c>
    </row>
    <row r="906" spans="24:25" ht="12.75">
      <c r="X906" s="33">
        <f t="shared" si="17"/>
        <v>43699</v>
      </c>
      <c r="Y906" s="33">
        <f t="shared" si="17"/>
        <v>43699</v>
      </c>
    </row>
    <row r="907" spans="24:25" ht="12.75">
      <c r="X907" s="33">
        <f t="shared" si="17"/>
        <v>43700</v>
      </c>
      <c r="Y907" s="33">
        <f t="shared" si="17"/>
        <v>43700</v>
      </c>
    </row>
    <row r="908" spans="24:25" ht="12.75">
      <c r="X908" s="33">
        <f t="shared" si="17"/>
        <v>43701</v>
      </c>
      <c r="Y908" s="33">
        <f t="shared" si="17"/>
        <v>43701</v>
      </c>
    </row>
    <row r="909" spans="24:25" ht="12.75">
      <c r="X909" s="33">
        <f t="shared" si="17"/>
        <v>43702</v>
      </c>
      <c r="Y909" s="33">
        <f t="shared" si="17"/>
        <v>43702</v>
      </c>
    </row>
    <row r="910" spans="24:25" ht="12.75">
      <c r="X910" s="33">
        <f t="shared" si="17"/>
        <v>43703</v>
      </c>
      <c r="Y910" s="33">
        <f t="shared" si="17"/>
        <v>43703</v>
      </c>
    </row>
    <row r="911" spans="24:25" ht="12.75">
      <c r="X911" s="33">
        <f t="shared" si="17"/>
        <v>43704</v>
      </c>
      <c r="Y911" s="33">
        <f t="shared" si="17"/>
        <v>43704</v>
      </c>
    </row>
    <row r="912" spans="24:25" ht="12.75">
      <c r="X912" s="33">
        <f t="shared" si="17"/>
        <v>43705</v>
      </c>
      <c r="Y912" s="33">
        <f t="shared" si="17"/>
        <v>43705</v>
      </c>
    </row>
    <row r="913" spans="24:25" ht="12.75">
      <c r="X913" s="33">
        <f t="shared" si="17"/>
        <v>43706</v>
      </c>
      <c r="Y913" s="33">
        <f t="shared" si="17"/>
        <v>43706</v>
      </c>
    </row>
    <row r="914" spans="24:25" ht="12.75">
      <c r="X914" s="33">
        <f t="shared" si="17"/>
        <v>43707</v>
      </c>
      <c r="Y914" s="33">
        <f t="shared" si="17"/>
        <v>43707</v>
      </c>
    </row>
    <row r="915" spans="24:25" ht="12.75">
      <c r="X915" s="33">
        <f t="shared" si="17"/>
        <v>43708</v>
      </c>
      <c r="Y915" s="33">
        <f t="shared" si="17"/>
        <v>43708</v>
      </c>
    </row>
    <row r="916" spans="24:25" ht="12.75">
      <c r="X916" s="33">
        <f t="shared" si="17"/>
        <v>43709</v>
      </c>
      <c r="Y916" s="33">
        <f t="shared" si="17"/>
        <v>43709</v>
      </c>
    </row>
    <row r="917" spans="24:25" ht="12.75">
      <c r="X917" s="33">
        <f t="shared" si="17"/>
        <v>43710</v>
      </c>
      <c r="Y917" s="33">
        <f t="shared" si="17"/>
        <v>43710</v>
      </c>
    </row>
    <row r="918" spans="24:25" ht="12.75">
      <c r="X918" s="33">
        <f t="shared" si="17"/>
        <v>43711</v>
      </c>
      <c r="Y918" s="33">
        <f t="shared" si="17"/>
        <v>43711</v>
      </c>
    </row>
    <row r="919" spans="24:25" ht="12.75">
      <c r="X919" s="33">
        <f t="shared" si="17"/>
        <v>43712</v>
      </c>
      <c r="Y919" s="33">
        <f t="shared" si="17"/>
        <v>43712</v>
      </c>
    </row>
    <row r="920" spans="24:25" ht="12.75">
      <c r="X920" s="33">
        <f t="shared" si="17"/>
        <v>43713</v>
      </c>
      <c r="Y920" s="33">
        <f t="shared" si="17"/>
        <v>43713</v>
      </c>
    </row>
    <row r="921" spans="24:25" ht="12.75">
      <c r="X921" s="33">
        <f t="shared" si="17"/>
        <v>43714</v>
      </c>
      <c r="Y921" s="33">
        <f t="shared" si="17"/>
        <v>43714</v>
      </c>
    </row>
    <row r="922" spans="24:25" ht="12.75">
      <c r="X922" s="33">
        <f t="shared" si="17"/>
        <v>43715</v>
      </c>
      <c r="Y922" s="33">
        <f t="shared" si="17"/>
        <v>43715</v>
      </c>
    </row>
    <row r="923" spans="24:25" ht="12.75">
      <c r="X923" s="33">
        <f t="shared" si="17"/>
        <v>43716</v>
      </c>
      <c r="Y923" s="33">
        <f t="shared" si="17"/>
        <v>43716</v>
      </c>
    </row>
    <row r="924" spans="24:25" ht="12.75">
      <c r="X924" s="33">
        <f t="shared" si="17"/>
        <v>43717</v>
      </c>
      <c r="Y924" s="33">
        <f t="shared" si="17"/>
        <v>43717</v>
      </c>
    </row>
    <row r="925" spans="24:25" ht="12.75">
      <c r="X925" s="33">
        <f t="shared" si="17"/>
        <v>43718</v>
      </c>
      <c r="Y925" s="33">
        <f t="shared" si="17"/>
        <v>43718</v>
      </c>
    </row>
    <row r="926" spans="24:25" ht="12.75">
      <c r="X926" s="33">
        <f t="shared" si="17"/>
        <v>43719</v>
      </c>
      <c r="Y926" s="33">
        <f t="shared" si="17"/>
        <v>43719</v>
      </c>
    </row>
    <row r="927" spans="24:25" ht="12.75">
      <c r="X927" s="33">
        <f t="shared" si="17"/>
        <v>43720</v>
      </c>
      <c r="Y927" s="33">
        <f t="shared" si="17"/>
        <v>43720</v>
      </c>
    </row>
    <row r="928" spans="24:25" ht="12.75">
      <c r="X928" s="33">
        <f aca="true" t="shared" si="18" ref="X928:Y991">X927+1</f>
        <v>43721</v>
      </c>
      <c r="Y928" s="33">
        <f t="shared" si="18"/>
        <v>43721</v>
      </c>
    </row>
    <row r="929" spans="24:25" ht="12.75">
      <c r="X929" s="33">
        <f t="shared" si="18"/>
        <v>43722</v>
      </c>
      <c r="Y929" s="33">
        <f t="shared" si="18"/>
        <v>43722</v>
      </c>
    </row>
    <row r="930" spans="24:25" ht="12.75">
      <c r="X930" s="33">
        <f t="shared" si="18"/>
        <v>43723</v>
      </c>
      <c r="Y930" s="33">
        <f t="shared" si="18"/>
        <v>43723</v>
      </c>
    </row>
    <row r="931" spans="24:25" ht="12.75">
      <c r="X931" s="33">
        <f t="shared" si="18"/>
        <v>43724</v>
      </c>
      <c r="Y931" s="33">
        <f t="shared" si="18"/>
        <v>43724</v>
      </c>
    </row>
    <row r="932" spans="24:25" ht="12.75">
      <c r="X932" s="33">
        <f t="shared" si="18"/>
        <v>43725</v>
      </c>
      <c r="Y932" s="33">
        <f t="shared" si="18"/>
        <v>43725</v>
      </c>
    </row>
    <row r="933" spans="24:25" ht="12.75">
      <c r="X933" s="33">
        <f t="shared" si="18"/>
        <v>43726</v>
      </c>
      <c r="Y933" s="33">
        <f t="shared" si="18"/>
        <v>43726</v>
      </c>
    </row>
    <row r="934" spans="24:25" ht="12.75">
      <c r="X934" s="33">
        <f t="shared" si="18"/>
        <v>43727</v>
      </c>
      <c r="Y934" s="33">
        <f t="shared" si="18"/>
        <v>43727</v>
      </c>
    </row>
    <row r="935" spans="24:25" ht="12.75">
      <c r="X935" s="33">
        <f t="shared" si="18"/>
        <v>43728</v>
      </c>
      <c r="Y935" s="33">
        <f t="shared" si="18"/>
        <v>43728</v>
      </c>
    </row>
    <row r="936" spans="24:25" ht="12.75">
      <c r="X936" s="33">
        <f t="shared" si="18"/>
        <v>43729</v>
      </c>
      <c r="Y936" s="33">
        <f t="shared" si="18"/>
        <v>43729</v>
      </c>
    </row>
    <row r="937" spans="24:25" ht="12.75">
      <c r="X937" s="33">
        <f t="shared" si="18"/>
        <v>43730</v>
      </c>
      <c r="Y937" s="33">
        <f t="shared" si="18"/>
        <v>43730</v>
      </c>
    </row>
    <row r="938" spans="24:25" ht="12.75">
      <c r="X938" s="33">
        <f t="shared" si="18"/>
        <v>43731</v>
      </c>
      <c r="Y938" s="33">
        <f t="shared" si="18"/>
        <v>43731</v>
      </c>
    </row>
    <row r="939" spans="24:25" ht="12.75">
      <c r="X939" s="33">
        <f t="shared" si="18"/>
        <v>43732</v>
      </c>
      <c r="Y939" s="33">
        <f t="shared" si="18"/>
        <v>43732</v>
      </c>
    </row>
    <row r="940" spans="24:25" ht="12.75">
      <c r="X940" s="33">
        <f t="shared" si="18"/>
        <v>43733</v>
      </c>
      <c r="Y940" s="33">
        <f t="shared" si="18"/>
        <v>43733</v>
      </c>
    </row>
    <row r="941" spans="24:25" ht="12.75">
      <c r="X941" s="33">
        <f t="shared" si="18"/>
        <v>43734</v>
      </c>
      <c r="Y941" s="33">
        <f t="shared" si="18"/>
        <v>43734</v>
      </c>
    </row>
    <row r="942" spans="24:25" ht="12.75">
      <c r="X942" s="33">
        <f t="shared" si="18"/>
        <v>43735</v>
      </c>
      <c r="Y942" s="33">
        <f t="shared" si="18"/>
        <v>43735</v>
      </c>
    </row>
    <row r="943" spans="24:25" ht="12.75">
      <c r="X943" s="33">
        <f t="shared" si="18"/>
        <v>43736</v>
      </c>
      <c r="Y943" s="33">
        <f t="shared" si="18"/>
        <v>43736</v>
      </c>
    </row>
    <row r="944" spans="24:25" ht="12.75">
      <c r="X944" s="33">
        <f t="shared" si="18"/>
        <v>43737</v>
      </c>
      <c r="Y944" s="33">
        <f t="shared" si="18"/>
        <v>43737</v>
      </c>
    </row>
    <row r="945" spans="24:25" ht="12.75">
      <c r="X945" s="33">
        <f t="shared" si="18"/>
        <v>43738</v>
      </c>
      <c r="Y945" s="33">
        <f t="shared" si="18"/>
        <v>43738</v>
      </c>
    </row>
    <row r="946" spans="24:25" ht="12.75">
      <c r="X946" s="33">
        <f t="shared" si="18"/>
        <v>43739</v>
      </c>
      <c r="Y946" s="33">
        <f t="shared" si="18"/>
        <v>43739</v>
      </c>
    </row>
    <row r="947" spans="24:25" ht="12.75">
      <c r="X947" s="33">
        <f t="shared" si="18"/>
        <v>43740</v>
      </c>
      <c r="Y947" s="33">
        <f t="shared" si="18"/>
        <v>43740</v>
      </c>
    </row>
    <row r="948" spans="24:25" ht="12.75">
      <c r="X948" s="33">
        <f t="shared" si="18"/>
        <v>43741</v>
      </c>
      <c r="Y948" s="33">
        <f t="shared" si="18"/>
        <v>43741</v>
      </c>
    </row>
    <row r="949" spans="24:25" ht="12.75">
      <c r="X949" s="33">
        <f t="shared" si="18"/>
        <v>43742</v>
      </c>
      <c r="Y949" s="33">
        <f t="shared" si="18"/>
        <v>43742</v>
      </c>
    </row>
    <row r="950" spans="24:25" ht="12.75">
      <c r="X950" s="33">
        <f t="shared" si="18"/>
        <v>43743</v>
      </c>
      <c r="Y950" s="33">
        <f t="shared" si="18"/>
        <v>43743</v>
      </c>
    </row>
    <row r="951" spans="24:25" ht="12.75">
      <c r="X951" s="33">
        <f t="shared" si="18"/>
        <v>43744</v>
      </c>
      <c r="Y951" s="33">
        <f t="shared" si="18"/>
        <v>43744</v>
      </c>
    </row>
    <row r="952" spans="24:25" ht="12.75">
      <c r="X952" s="33">
        <f t="shared" si="18"/>
        <v>43745</v>
      </c>
      <c r="Y952" s="33">
        <f t="shared" si="18"/>
        <v>43745</v>
      </c>
    </row>
    <row r="953" spans="24:25" ht="12.75">
      <c r="X953" s="33">
        <f t="shared" si="18"/>
        <v>43746</v>
      </c>
      <c r="Y953" s="33">
        <f t="shared" si="18"/>
        <v>43746</v>
      </c>
    </row>
    <row r="954" spans="24:25" ht="12.75">
      <c r="X954" s="33">
        <f t="shared" si="18"/>
        <v>43747</v>
      </c>
      <c r="Y954" s="33">
        <f t="shared" si="18"/>
        <v>43747</v>
      </c>
    </row>
    <row r="955" spans="24:25" ht="12.75">
      <c r="X955" s="33">
        <f t="shared" si="18"/>
        <v>43748</v>
      </c>
      <c r="Y955" s="33">
        <f t="shared" si="18"/>
        <v>43748</v>
      </c>
    </row>
    <row r="956" spans="24:25" ht="12.75">
      <c r="X956" s="33">
        <f t="shared" si="18"/>
        <v>43749</v>
      </c>
      <c r="Y956" s="33">
        <f t="shared" si="18"/>
        <v>43749</v>
      </c>
    </row>
    <row r="957" spans="24:25" ht="12.75">
      <c r="X957" s="33">
        <f t="shared" si="18"/>
        <v>43750</v>
      </c>
      <c r="Y957" s="33">
        <f t="shared" si="18"/>
        <v>43750</v>
      </c>
    </row>
    <row r="958" spans="24:25" ht="12.75">
      <c r="X958" s="33">
        <f t="shared" si="18"/>
        <v>43751</v>
      </c>
      <c r="Y958" s="33">
        <f t="shared" si="18"/>
        <v>43751</v>
      </c>
    </row>
    <row r="959" spans="24:25" ht="12.75">
      <c r="X959" s="33">
        <f t="shared" si="18"/>
        <v>43752</v>
      </c>
      <c r="Y959" s="33">
        <f t="shared" si="18"/>
        <v>43752</v>
      </c>
    </row>
    <row r="960" spans="24:25" ht="12.75">
      <c r="X960" s="33">
        <f t="shared" si="18"/>
        <v>43753</v>
      </c>
      <c r="Y960" s="33">
        <f t="shared" si="18"/>
        <v>43753</v>
      </c>
    </row>
    <row r="961" spans="24:25" ht="12.75">
      <c r="X961" s="33">
        <f t="shared" si="18"/>
        <v>43754</v>
      </c>
      <c r="Y961" s="33">
        <f t="shared" si="18"/>
        <v>43754</v>
      </c>
    </row>
    <row r="962" spans="24:25" ht="12.75">
      <c r="X962" s="33">
        <f t="shared" si="18"/>
        <v>43755</v>
      </c>
      <c r="Y962" s="33">
        <f t="shared" si="18"/>
        <v>43755</v>
      </c>
    </row>
    <row r="963" spans="24:25" ht="12.75">
      <c r="X963" s="33">
        <f t="shared" si="18"/>
        <v>43756</v>
      </c>
      <c r="Y963" s="33">
        <f t="shared" si="18"/>
        <v>43756</v>
      </c>
    </row>
    <row r="964" spans="24:25" ht="12.75">
      <c r="X964" s="33">
        <f t="shared" si="18"/>
        <v>43757</v>
      </c>
      <c r="Y964" s="33">
        <f t="shared" si="18"/>
        <v>43757</v>
      </c>
    </row>
    <row r="965" spans="24:25" ht="12.75">
      <c r="X965" s="33">
        <f t="shared" si="18"/>
        <v>43758</v>
      </c>
      <c r="Y965" s="33">
        <f t="shared" si="18"/>
        <v>43758</v>
      </c>
    </row>
    <row r="966" spans="24:25" ht="12.75">
      <c r="X966" s="33">
        <f t="shared" si="18"/>
        <v>43759</v>
      </c>
      <c r="Y966" s="33">
        <f t="shared" si="18"/>
        <v>43759</v>
      </c>
    </row>
    <row r="967" spans="24:25" ht="12.75">
      <c r="X967" s="33">
        <f t="shared" si="18"/>
        <v>43760</v>
      </c>
      <c r="Y967" s="33">
        <f t="shared" si="18"/>
        <v>43760</v>
      </c>
    </row>
    <row r="968" spans="24:25" ht="12.75">
      <c r="X968" s="33">
        <f t="shared" si="18"/>
        <v>43761</v>
      </c>
      <c r="Y968" s="33">
        <f t="shared" si="18"/>
        <v>43761</v>
      </c>
    </row>
    <row r="969" spans="24:25" ht="12.75">
      <c r="X969" s="33">
        <f t="shared" si="18"/>
        <v>43762</v>
      </c>
      <c r="Y969" s="33">
        <f t="shared" si="18"/>
        <v>43762</v>
      </c>
    </row>
    <row r="970" spans="24:25" ht="12.75">
      <c r="X970" s="33">
        <f t="shared" si="18"/>
        <v>43763</v>
      </c>
      <c r="Y970" s="33">
        <f t="shared" si="18"/>
        <v>43763</v>
      </c>
    </row>
    <row r="971" spans="24:25" ht="12.75">
      <c r="X971" s="33">
        <f t="shared" si="18"/>
        <v>43764</v>
      </c>
      <c r="Y971" s="33">
        <f t="shared" si="18"/>
        <v>43764</v>
      </c>
    </row>
    <row r="972" spans="24:25" ht="12.75">
      <c r="X972" s="33">
        <f t="shared" si="18"/>
        <v>43765</v>
      </c>
      <c r="Y972" s="33">
        <f t="shared" si="18"/>
        <v>43765</v>
      </c>
    </row>
    <row r="973" spans="24:25" ht="12.75">
      <c r="X973" s="33">
        <f t="shared" si="18"/>
        <v>43766</v>
      </c>
      <c r="Y973" s="33">
        <f t="shared" si="18"/>
        <v>43766</v>
      </c>
    </row>
    <row r="974" spans="24:25" ht="12.75">
      <c r="X974" s="33">
        <f t="shared" si="18"/>
        <v>43767</v>
      </c>
      <c r="Y974" s="33">
        <f t="shared" si="18"/>
        <v>43767</v>
      </c>
    </row>
    <row r="975" spans="24:25" ht="12.75">
      <c r="X975" s="33">
        <f t="shared" si="18"/>
        <v>43768</v>
      </c>
      <c r="Y975" s="33">
        <f t="shared" si="18"/>
        <v>43768</v>
      </c>
    </row>
    <row r="976" spans="24:25" ht="12.75">
      <c r="X976" s="33">
        <f t="shared" si="18"/>
        <v>43769</v>
      </c>
      <c r="Y976" s="33">
        <f t="shared" si="18"/>
        <v>43769</v>
      </c>
    </row>
    <row r="977" spans="24:25" ht="12.75">
      <c r="X977" s="33">
        <f t="shared" si="18"/>
        <v>43770</v>
      </c>
      <c r="Y977" s="33">
        <f t="shared" si="18"/>
        <v>43770</v>
      </c>
    </row>
    <row r="978" spans="24:25" ht="12.75">
      <c r="X978" s="33">
        <f t="shared" si="18"/>
        <v>43771</v>
      </c>
      <c r="Y978" s="33">
        <f t="shared" si="18"/>
        <v>43771</v>
      </c>
    </row>
    <row r="979" spans="24:25" ht="12.75">
      <c r="X979" s="33">
        <f t="shared" si="18"/>
        <v>43772</v>
      </c>
      <c r="Y979" s="33">
        <f t="shared" si="18"/>
        <v>43772</v>
      </c>
    </row>
    <row r="980" spans="24:25" ht="12.75">
      <c r="X980" s="33">
        <f t="shared" si="18"/>
        <v>43773</v>
      </c>
      <c r="Y980" s="33">
        <f t="shared" si="18"/>
        <v>43773</v>
      </c>
    </row>
    <row r="981" spans="24:25" ht="12.75">
      <c r="X981" s="33">
        <f t="shared" si="18"/>
        <v>43774</v>
      </c>
      <c r="Y981" s="33">
        <f t="shared" si="18"/>
        <v>43774</v>
      </c>
    </row>
    <row r="982" spans="24:25" ht="12.75">
      <c r="X982" s="33">
        <f t="shared" si="18"/>
        <v>43775</v>
      </c>
      <c r="Y982" s="33">
        <f t="shared" si="18"/>
        <v>43775</v>
      </c>
    </row>
    <row r="983" spans="24:25" ht="12.75">
      <c r="X983" s="33">
        <f t="shared" si="18"/>
        <v>43776</v>
      </c>
      <c r="Y983" s="33">
        <f t="shared" si="18"/>
        <v>43776</v>
      </c>
    </row>
    <row r="984" spans="24:25" ht="12.75">
      <c r="X984" s="33">
        <f t="shared" si="18"/>
        <v>43777</v>
      </c>
      <c r="Y984" s="33">
        <f t="shared" si="18"/>
        <v>43777</v>
      </c>
    </row>
    <row r="985" spans="24:25" ht="12.75">
      <c r="X985" s="33">
        <f t="shared" si="18"/>
        <v>43778</v>
      </c>
      <c r="Y985" s="33">
        <f t="shared" si="18"/>
        <v>43778</v>
      </c>
    </row>
    <row r="986" spans="24:25" ht="12.75">
      <c r="X986" s="33">
        <f t="shared" si="18"/>
        <v>43779</v>
      </c>
      <c r="Y986" s="33">
        <f t="shared" si="18"/>
        <v>43779</v>
      </c>
    </row>
    <row r="987" spans="24:25" ht="12.75">
      <c r="X987" s="33">
        <f t="shared" si="18"/>
        <v>43780</v>
      </c>
      <c r="Y987" s="33">
        <f t="shared" si="18"/>
        <v>43780</v>
      </c>
    </row>
    <row r="988" spans="24:25" ht="12.75">
      <c r="X988" s="33">
        <f t="shared" si="18"/>
        <v>43781</v>
      </c>
      <c r="Y988" s="33">
        <f t="shared" si="18"/>
        <v>43781</v>
      </c>
    </row>
    <row r="989" spans="24:25" ht="12.75">
      <c r="X989" s="33">
        <f t="shared" si="18"/>
        <v>43782</v>
      </c>
      <c r="Y989" s="33">
        <f t="shared" si="18"/>
        <v>43782</v>
      </c>
    </row>
    <row r="990" spans="24:25" ht="12.75">
      <c r="X990" s="33">
        <f t="shared" si="18"/>
        <v>43783</v>
      </c>
      <c r="Y990" s="33">
        <f t="shared" si="18"/>
        <v>43783</v>
      </c>
    </row>
    <row r="991" spans="24:25" ht="12.75">
      <c r="X991" s="33">
        <f t="shared" si="18"/>
        <v>43784</v>
      </c>
      <c r="Y991" s="33">
        <f t="shared" si="18"/>
        <v>43784</v>
      </c>
    </row>
    <row r="992" spans="24:25" ht="12.75">
      <c r="X992" s="33">
        <f aca="true" t="shared" si="19" ref="X992:Y1055">X991+1</f>
        <v>43785</v>
      </c>
      <c r="Y992" s="33">
        <f t="shared" si="19"/>
        <v>43785</v>
      </c>
    </row>
    <row r="993" spans="24:25" ht="12.75">
      <c r="X993" s="33">
        <f t="shared" si="19"/>
        <v>43786</v>
      </c>
      <c r="Y993" s="33">
        <f t="shared" si="19"/>
        <v>43786</v>
      </c>
    </row>
    <row r="994" spans="24:25" ht="12.75">
      <c r="X994" s="33">
        <f t="shared" si="19"/>
        <v>43787</v>
      </c>
      <c r="Y994" s="33">
        <f t="shared" si="19"/>
        <v>43787</v>
      </c>
    </row>
    <row r="995" spans="24:25" ht="12.75">
      <c r="X995" s="33">
        <f t="shared" si="19"/>
        <v>43788</v>
      </c>
      <c r="Y995" s="33">
        <f t="shared" si="19"/>
        <v>43788</v>
      </c>
    </row>
    <row r="996" spans="24:25" ht="12.75">
      <c r="X996" s="33">
        <f t="shared" si="19"/>
        <v>43789</v>
      </c>
      <c r="Y996" s="33">
        <f t="shared" si="19"/>
        <v>43789</v>
      </c>
    </row>
    <row r="997" spans="24:25" ht="12.75">
      <c r="X997" s="33">
        <f t="shared" si="19"/>
        <v>43790</v>
      </c>
      <c r="Y997" s="33">
        <f t="shared" si="19"/>
        <v>43790</v>
      </c>
    </row>
    <row r="998" spans="24:25" ht="12.75">
      <c r="X998" s="33">
        <f t="shared" si="19"/>
        <v>43791</v>
      </c>
      <c r="Y998" s="33">
        <f t="shared" si="19"/>
        <v>43791</v>
      </c>
    </row>
    <row r="999" spans="24:25" ht="12.75">
      <c r="X999" s="33">
        <f t="shared" si="19"/>
        <v>43792</v>
      </c>
      <c r="Y999" s="33">
        <f t="shared" si="19"/>
        <v>43792</v>
      </c>
    </row>
    <row r="1000" spans="24:25" ht="12.75">
      <c r="X1000" s="33">
        <f t="shared" si="19"/>
        <v>43793</v>
      </c>
      <c r="Y1000" s="33">
        <f t="shared" si="19"/>
        <v>43793</v>
      </c>
    </row>
    <row r="1001" spans="24:25" ht="12.75">
      <c r="X1001" s="33">
        <f t="shared" si="19"/>
        <v>43794</v>
      </c>
      <c r="Y1001" s="33">
        <f t="shared" si="19"/>
        <v>43794</v>
      </c>
    </row>
    <row r="1002" spans="24:25" ht="12.75">
      <c r="X1002" s="33">
        <f t="shared" si="19"/>
        <v>43795</v>
      </c>
      <c r="Y1002" s="33">
        <f t="shared" si="19"/>
        <v>43795</v>
      </c>
    </row>
    <row r="1003" spans="24:25" ht="12.75">
      <c r="X1003" s="33">
        <f t="shared" si="19"/>
        <v>43796</v>
      </c>
      <c r="Y1003" s="33">
        <f t="shared" si="19"/>
        <v>43796</v>
      </c>
    </row>
    <row r="1004" spans="24:25" ht="12.75">
      <c r="X1004" s="33">
        <f t="shared" si="19"/>
        <v>43797</v>
      </c>
      <c r="Y1004" s="33">
        <f t="shared" si="19"/>
        <v>43797</v>
      </c>
    </row>
    <row r="1005" spans="24:25" ht="12.75">
      <c r="X1005" s="33">
        <f t="shared" si="19"/>
        <v>43798</v>
      </c>
      <c r="Y1005" s="33">
        <f t="shared" si="19"/>
        <v>43798</v>
      </c>
    </row>
    <row r="1006" spans="24:25" ht="12.75">
      <c r="X1006" s="33">
        <f t="shared" si="19"/>
        <v>43799</v>
      </c>
      <c r="Y1006" s="33">
        <f t="shared" si="19"/>
        <v>43799</v>
      </c>
    </row>
    <row r="1007" spans="24:25" ht="12.75">
      <c r="X1007" s="33">
        <f t="shared" si="19"/>
        <v>43800</v>
      </c>
      <c r="Y1007" s="33">
        <f t="shared" si="19"/>
        <v>43800</v>
      </c>
    </row>
    <row r="1008" spans="24:25" ht="12.75">
      <c r="X1008" s="33">
        <f t="shared" si="19"/>
        <v>43801</v>
      </c>
      <c r="Y1008" s="33">
        <f t="shared" si="19"/>
        <v>43801</v>
      </c>
    </row>
    <row r="1009" spans="24:25" ht="12.75">
      <c r="X1009" s="33">
        <f t="shared" si="19"/>
        <v>43802</v>
      </c>
      <c r="Y1009" s="33">
        <f t="shared" si="19"/>
        <v>43802</v>
      </c>
    </row>
    <row r="1010" spans="24:25" ht="12.75">
      <c r="X1010" s="33">
        <f t="shared" si="19"/>
        <v>43803</v>
      </c>
      <c r="Y1010" s="33">
        <f t="shared" si="19"/>
        <v>43803</v>
      </c>
    </row>
    <row r="1011" spans="24:25" ht="12.75">
      <c r="X1011" s="33">
        <f t="shared" si="19"/>
        <v>43804</v>
      </c>
      <c r="Y1011" s="33">
        <f t="shared" si="19"/>
        <v>43804</v>
      </c>
    </row>
    <row r="1012" spans="24:25" ht="12.75">
      <c r="X1012" s="33">
        <f t="shared" si="19"/>
        <v>43805</v>
      </c>
      <c r="Y1012" s="33">
        <f t="shared" si="19"/>
        <v>43805</v>
      </c>
    </row>
    <row r="1013" spans="24:25" ht="12.75">
      <c r="X1013" s="33">
        <f t="shared" si="19"/>
        <v>43806</v>
      </c>
      <c r="Y1013" s="33">
        <f t="shared" si="19"/>
        <v>43806</v>
      </c>
    </row>
    <row r="1014" spans="24:25" ht="12.75">
      <c r="X1014" s="33">
        <f t="shared" si="19"/>
        <v>43807</v>
      </c>
      <c r="Y1014" s="33">
        <f t="shared" si="19"/>
        <v>43807</v>
      </c>
    </row>
    <row r="1015" spans="24:25" ht="12.75">
      <c r="X1015" s="33">
        <f t="shared" si="19"/>
        <v>43808</v>
      </c>
      <c r="Y1015" s="33">
        <f t="shared" si="19"/>
        <v>43808</v>
      </c>
    </row>
    <row r="1016" spans="24:25" ht="12.75">
      <c r="X1016" s="33">
        <f t="shared" si="19"/>
        <v>43809</v>
      </c>
      <c r="Y1016" s="33">
        <f t="shared" si="19"/>
        <v>43809</v>
      </c>
    </row>
    <row r="1017" spans="24:25" ht="12.75">
      <c r="X1017" s="33">
        <f t="shared" si="19"/>
        <v>43810</v>
      </c>
      <c r="Y1017" s="33">
        <f t="shared" si="19"/>
        <v>43810</v>
      </c>
    </row>
    <row r="1018" spans="24:25" ht="12.75">
      <c r="X1018" s="33">
        <f t="shared" si="19"/>
        <v>43811</v>
      </c>
      <c r="Y1018" s="33">
        <f t="shared" si="19"/>
        <v>43811</v>
      </c>
    </row>
    <row r="1019" spans="24:25" ht="12.75">
      <c r="X1019" s="33">
        <f t="shared" si="19"/>
        <v>43812</v>
      </c>
      <c r="Y1019" s="33">
        <f t="shared" si="19"/>
        <v>43812</v>
      </c>
    </row>
    <row r="1020" spans="24:25" ht="12.75">
      <c r="X1020" s="33">
        <f t="shared" si="19"/>
        <v>43813</v>
      </c>
      <c r="Y1020" s="33">
        <f t="shared" si="19"/>
        <v>43813</v>
      </c>
    </row>
    <row r="1021" spans="24:25" ht="12.75">
      <c r="X1021" s="33">
        <f t="shared" si="19"/>
        <v>43814</v>
      </c>
      <c r="Y1021" s="33">
        <f t="shared" si="19"/>
        <v>43814</v>
      </c>
    </row>
    <row r="1022" spans="24:25" ht="12.75">
      <c r="X1022" s="33">
        <f t="shared" si="19"/>
        <v>43815</v>
      </c>
      <c r="Y1022" s="33">
        <f t="shared" si="19"/>
        <v>43815</v>
      </c>
    </row>
    <row r="1023" spans="24:25" ht="12.75">
      <c r="X1023" s="33">
        <f t="shared" si="19"/>
        <v>43816</v>
      </c>
      <c r="Y1023" s="33">
        <f t="shared" si="19"/>
        <v>43816</v>
      </c>
    </row>
    <row r="1024" spans="24:25" ht="12.75">
      <c r="X1024" s="33">
        <f t="shared" si="19"/>
        <v>43817</v>
      </c>
      <c r="Y1024" s="33">
        <f t="shared" si="19"/>
        <v>43817</v>
      </c>
    </row>
    <row r="1025" spans="24:25" ht="12.75">
      <c r="X1025" s="33">
        <f t="shared" si="19"/>
        <v>43818</v>
      </c>
      <c r="Y1025" s="33">
        <f t="shared" si="19"/>
        <v>43818</v>
      </c>
    </row>
    <row r="1026" spans="24:25" ht="12.75">
      <c r="X1026" s="33">
        <f t="shared" si="19"/>
        <v>43819</v>
      </c>
      <c r="Y1026" s="33">
        <f t="shared" si="19"/>
        <v>43819</v>
      </c>
    </row>
    <row r="1027" spans="24:25" ht="12.75">
      <c r="X1027" s="33">
        <f t="shared" si="19"/>
        <v>43820</v>
      </c>
      <c r="Y1027" s="33">
        <f t="shared" si="19"/>
        <v>43820</v>
      </c>
    </row>
    <row r="1028" spans="24:25" ht="12.75">
      <c r="X1028" s="33">
        <f t="shared" si="19"/>
        <v>43821</v>
      </c>
      <c r="Y1028" s="33">
        <f t="shared" si="19"/>
        <v>43821</v>
      </c>
    </row>
    <row r="1029" spans="24:25" ht="12.75">
      <c r="X1029" s="33">
        <f t="shared" si="19"/>
        <v>43822</v>
      </c>
      <c r="Y1029" s="33">
        <f t="shared" si="19"/>
        <v>43822</v>
      </c>
    </row>
    <row r="1030" spans="24:25" ht="12.75">
      <c r="X1030" s="33">
        <f t="shared" si="19"/>
        <v>43823</v>
      </c>
      <c r="Y1030" s="33">
        <f t="shared" si="19"/>
        <v>43823</v>
      </c>
    </row>
    <row r="1031" spans="24:25" ht="12.75">
      <c r="X1031" s="33">
        <f t="shared" si="19"/>
        <v>43824</v>
      </c>
      <c r="Y1031" s="33">
        <f t="shared" si="19"/>
        <v>43824</v>
      </c>
    </row>
    <row r="1032" spans="24:25" ht="12.75">
      <c r="X1032" s="33">
        <f t="shared" si="19"/>
        <v>43825</v>
      </c>
      <c r="Y1032" s="33">
        <f t="shared" si="19"/>
        <v>43825</v>
      </c>
    </row>
    <row r="1033" spans="24:25" ht="12.75">
      <c r="X1033" s="33">
        <f t="shared" si="19"/>
        <v>43826</v>
      </c>
      <c r="Y1033" s="33">
        <f t="shared" si="19"/>
        <v>43826</v>
      </c>
    </row>
    <row r="1034" spans="24:25" ht="12.75">
      <c r="X1034" s="33">
        <f t="shared" si="19"/>
        <v>43827</v>
      </c>
      <c r="Y1034" s="33">
        <f t="shared" si="19"/>
        <v>43827</v>
      </c>
    </row>
    <row r="1035" spans="24:25" ht="12.75">
      <c r="X1035" s="33">
        <f t="shared" si="19"/>
        <v>43828</v>
      </c>
      <c r="Y1035" s="33">
        <f t="shared" si="19"/>
        <v>43828</v>
      </c>
    </row>
    <row r="1036" spans="24:25" ht="12.75">
      <c r="X1036" s="33">
        <f t="shared" si="19"/>
        <v>43829</v>
      </c>
      <c r="Y1036" s="33">
        <f t="shared" si="19"/>
        <v>43829</v>
      </c>
    </row>
    <row r="1037" spans="24:25" ht="12.75">
      <c r="X1037" s="33">
        <f t="shared" si="19"/>
        <v>43830</v>
      </c>
      <c r="Y1037" s="33">
        <f t="shared" si="19"/>
        <v>43830</v>
      </c>
    </row>
    <row r="1038" spans="24:25" ht="12.75">
      <c r="X1038" s="33">
        <f t="shared" si="19"/>
        <v>43831</v>
      </c>
      <c r="Y1038" s="33">
        <f t="shared" si="19"/>
        <v>43831</v>
      </c>
    </row>
    <row r="1039" spans="24:25" ht="12.75">
      <c r="X1039" s="33">
        <f t="shared" si="19"/>
        <v>43832</v>
      </c>
      <c r="Y1039" s="33">
        <f t="shared" si="19"/>
        <v>43832</v>
      </c>
    </row>
    <row r="1040" spans="24:25" ht="12.75">
      <c r="X1040" s="33">
        <f t="shared" si="19"/>
        <v>43833</v>
      </c>
      <c r="Y1040" s="33">
        <f t="shared" si="19"/>
        <v>43833</v>
      </c>
    </row>
    <row r="1041" spans="24:25" ht="12.75">
      <c r="X1041" s="33">
        <f t="shared" si="19"/>
        <v>43834</v>
      </c>
      <c r="Y1041" s="33">
        <f t="shared" si="19"/>
        <v>43834</v>
      </c>
    </row>
    <row r="1042" spans="24:25" ht="12.75">
      <c r="X1042" s="33">
        <f t="shared" si="19"/>
        <v>43835</v>
      </c>
      <c r="Y1042" s="33">
        <f t="shared" si="19"/>
        <v>43835</v>
      </c>
    </row>
    <row r="1043" spans="24:25" ht="12.75">
      <c r="X1043" s="33">
        <f t="shared" si="19"/>
        <v>43836</v>
      </c>
      <c r="Y1043" s="33">
        <f t="shared" si="19"/>
        <v>43836</v>
      </c>
    </row>
    <row r="1044" spans="24:25" ht="12.75">
      <c r="X1044" s="33">
        <f t="shared" si="19"/>
        <v>43837</v>
      </c>
      <c r="Y1044" s="33">
        <f t="shared" si="19"/>
        <v>43837</v>
      </c>
    </row>
    <row r="1045" spans="24:25" ht="12.75">
      <c r="X1045" s="33">
        <f t="shared" si="19"/>
        <v>43838</v>
      </c>
      <c r="Y1045" s="33">
        <f t="shared" si="19"/>
        <v>43838</v>
      </c>
    </row>
    <row r="1046" spans="24:25" ht="12.75">
      <c r="X1046" s="33">
        <f t="shared" si="19"/>
        <v>43839</v>
      </c>
      <c r="Y1046" s="33">
        <f t="shared" si="19"/>
        <v>43839</v>
      </c>
    </row>
    <row r="1047" spans="24:25" ht="12.75">
      <c r="X1047" s="33">
        <f t="shared" si="19"/>
        <v>43840</v>
      </c>
      <c r="Y1047" s="33">
        <f t="shared" si="19"/>
        <v>43840</v>
      </c>
    </row>
    <row r="1048" spans="24:25" ht="12.75">
      <c r="X1048" s="33">
        <f t="shared" si="19"/>
        <v>43841</v>
      </c>
      <c r="Y1048" s="33">
        <f t="shared" si="19"/>
        <v>43841</v>
      </c>
    </row>
    <row r="1049" spans="24:25" ht="12.75">
      <c r="X1049" s="33">
        <f t="shared" si="19"/>
        <v>43842</v>
      </c>
      <c r="Y1049" s="33">
        <f t="shared" si="19"/>
        <v>43842</v>
      </c>
    </row>
    <row r="1050" spans="24:25" ht="12.75">
      <c r="X1050" s="33">
        <f t="shared" si="19"/>
        <v>43843</v>
      </c>
      <c r="Y1050" s="33">
        <f t="shared" si="19"/>
        <v>43843</v>
      </c>
    </row>
    <row r="1051" spans="24:25" ht="12.75">
      <c r="X1051" s="33">
        <f t="shared" si="19"/>
        <v>43844</v>
      </c>
      <c r="Y1051" s="33">
        <f t="shared" si="19"/>
        <v>43844</v>
      </c>
    </row>
    <row r="1052" spans="24:25" ht="12.75">
      <c r="X1052" s="33">
        <f t="shared" si="19"/>
        <v>43845</v>
      </c>
      <c r="Y1052" s="33">
        <f t="shared" si="19"/>
        <v>43845</v>
      </c>
    </row>
    <row r="1053" spans="24:25" ht="12.75">
      <c r="X1053" s="33">
        <f t="shared" si="19"/>
        <v>43846</v>
      </c>
      <c r="Y1053" s="33">
        <f t="shared" si="19"/>
        <v>43846</v>
      </c>
    </row>
    <row r="1054" spans="24:25" ht="12.75">
      <c r="X1054" s="33">
        <f t="shared" si="19"/>
        <v>43847</v>
      </c>
      <c r="Y1054" s="33">
        <f t="shared" si="19"/>
        <v>43847</v>
      </c>
    </row>
    <row r="1055" spans="24:25" ht="12.75">
      <c r="X1055" s="33">
        <f t="shared" si="19"/>
        <v>43848</v>
      </c>
      <c r="Y1055" s="33">
        <f t="shared" si="19"/>
        <v>43848</v>
      </c>
    </row>
    <row r="1056" spans="24:25" ht="12.75">
      <c r="X1056" s="33">
        <f aca="true" t="shared" si="20" ref="X1056:Y1071">X1055+1</f>
        <v>43849</v>
      </c>
      <c r="Y1056" s="33">
        <f t="shared" si="20"/>
        <v>43849</v>
      </c>
    </row>
    <row r="1057" spans="24:25" ht="12.75">
      <c r="X1057" s="33">
        <f t="shared" si="20"/>
        <v>43850</v>
      </c>
      <c r="Y1057" s="33">
        <f t="shared" si="20"/>
        <v>43850</v>
      </c>
    </row>
    <row r="1058" spans="24:25" ht="12.75">
      <c r="X1058" s="33">
        <f t="shared" si="20"/>
        <v>43851</v>
      </c>
      <c r="Y1058" s="33">
        <f t="shared" si="20"/>
        <v>43851</v>
      </c>
    </row>
    <row r="1059" spans="24:25" ht="12.75">
      <c r="X1059" s="33">
        <f t="shared" si="20"/>
        <v>43852</v>
      </c>
      <c r="Y1059" s="33">
        <f t="shared" si="20"/>
        <v>43852</v>
      </c>
    </row>
    <row r="1060" spans="24:25" ht="12.75">
      <c r="X1060" s="33">
        <f t="shared" si="20"/>
        <v>43853</v>
      </c>
      <c r="Y1060" s="33">
        <f t="shared" si="20"/>
        <v>43853</v>
      </c>
    </row>
    <row r="1061" spans="24:25" ht="12.75">
      <c r="X1061" s="33">
        <f t="shared" si="20"/>
        <v>43854</v>
      </c>
      <c r="Y1061" s="33">
        <f t="shared" si="20"/>
        <v>43854</v>
      </c>
    </row>
    <row r="1062" spans="24:25" ht="12.75">
      <c r="X1062" s="33">
        <f t="shared" si="20"/>
        <v>43855</v>
      </c>
      <c r="Y1062" s="33">
        <f t="shared" si="20"/>
        <v>43855</v>
      </c>
    </row>
    <row r="1063" spans="24:25" ht="12.75">
      <c r="X1063" s="33">
        <f t="shared" si="20"/>
        <v>43856</v>
      </c>
      <c r="Y1063" s="33">
        <f t="shared" si="20"/>
        <v>43856</v>
      </c>
    </row>
    <row r="1064" spans="24:25" ht="12.75">
      <c r="X1064" s="33">
        <f t="shared" si="20"/>
        <v>43857</v>
      </c>
      <c r="Y1064" s="33">
        <f t="shared" si="20"/>
        <v>43857</v>
      </c>
    </row>
    <row r="1065" spans="24:25" ht="12.75">
      <c r="X1065" s="33">
        <f t="shared" si="20"/>
        <v>43858</v>
      </c>
      <c r="Y1065" s="33">
        <f t="shared" si="20"/>
        <v>43858</v>
      </c>
    </row>
    <row r="1066" spans="24:25" ht="12.75">
      <c r="X1066" s="33">
        <f t="shared" si="20"/>
        <v>43859</v>
      </c>
      <c r="Y1066" s="33">
        <f t="shared" si="20"/>
        <v>43859</v>
      </c>
    </row>
    <row r="1067" spans="24:25" ht="12.75">
      <c r="X1067" s="33">
        <f t="shared" si="20"/>
        <v>43860</v>
      </c>
      <c r="Y1067" s="33">
        <f t="shared" si="20"/>
        <v>43860</v>
      </c>
    </row>
    <row r="1068" spans="24:25" ht="12.75">
      <c r="X1068" s="33">
        <f t="shared" si="20"/>
        <v>43861</v>
      </c>
      <c r="Y1068" s="33">
        <f t="shared" si="20"/>
        <v>43861</v>
      </c>
    </row>
    <row r="1069" spans="24:25" ht="12.75">
      <c r="X1069" s="33">
        <f t="shared" si="20"/>
        <v>43862</v>
      </c>
      <c r="Y1069" s="33">
        <f t="shared" si="20"/>
        <v>43862</v>
      </c>
    </row>
    <row r="1070" spans="24:25" ht="12.75">
      <c r="X1070" s="33">
        <f t="shared" si="20"/>
        <v>43863</v>
      </c>
      <c r="Y1070" s="33">
        <f t="shared" si="20"/>
        <v>43863</v>
      </c>
    </row>
    <row r="1071" spans="24:25" ht="12.75">
      <c r="X1071" s="33">
        <f t="shared" si="20"/>
        <v>43864</v>
      </c>
      <c r="Y1071" s="33">
        <f t="shared" si="20"/>
        <v>43864</v>
      </c>
    </row>
    <row r="1072" ht="12.75">
      <c r="Y1072" s="33"/>
    </row>
  </sheetData>
  <sheetProtection/>
  <printOptions horizontalCentered="1" verticalCentered="1"/>
  <pageMargins left="0.3937007874015748" right="0.3937007874015748" top="0.3937007874015748" bottom="0.3937007874015748" header="0.3937007874015748" footer="0.3937007874015748"/>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Ben@Couzens.org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Calculator</dc:title>
  <dc:subject/>
  <dc:creator>Ben@Couzens.org</dc:creator>
  <cp:keywords/>
  <dc:description/>
  <cp:lastModifiedBy>Ben</cp:lastModifiedBy>
  <cp:lastPrinted>2008-11-30T16:03:08Z</cp:lastPrinted>
  <dcterms:created xsi:type="dcterms:W3CDTF">2006-06-20T16:57:47Z</dcterms:created>
  <dcterms:modified xsi:type="dcterms:W3CDTF">2016-12-19T20:15:53Z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